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65" activeTab="1"/>
  </bookViews>
  <sheets>
    <sheet name="Summary" sheetId="1" r:id="rId1"/>
    <sheet name="Actuals per month" sheetId="2" r:id="rId2"/>
    <sheet name="Membership Fees" sheetId="3" r:id="rId3"/>
  </sheets>
  <definedNames>
    <definedName name="_xlnm.Print_Area" localSheetId="1">'Actuals per month'!$A$1:$W$68</definedName>
    <definedName name="_xlnm.Print_Area" localSheetId="2">'Membership Fees'!$A$1:$E$21</definedName>
    <definedName name="_xlnm.Print_Area" localSheetId="0">'Summary'!$A$1:$J$24</definedName>
  </definedNames>
  <calcPr fullCalcOnLoad="1"/>
</workbook>
</file>

<file path=xl/sharedStrings.xml><?xml version="1.0" encoding="utf-8"?>
<sst xmlns="http://schemas.openxmlformats.org/spreadsheetml/2006/main" count="144" uniqueCount="114">
  <si>
    <t>TOTAL EXPENDITURES</t>
  </si>
  <si>
    <t>TOTAL RECEIPTS</t>
  </si>
  <si>
    <t xml:space="preserve">Membership fees </t>
  </si>
  <si>
    <t xml:space="preserve">All amounts expressed in Euros                                       </t>
  </si>
  <si>
    <t>RECEIPTS</t>
  </si>
  <si>
    <t xml:space="preserve">EXPENDITURES </t>
  </si>
  <si>
    <t>Insurances</t>
  </si>
  <si>
    <t>Budget 2016</t>
  </si>
  <si>
    <t>Version:</t>
  </si>
  <si>
    <t>Actual YTD</t>
  </si>
  <si>
    <t>RECEIPTS LESS EXPENDITURES</t>
  </si>
  <si>
    <t>Jan 2016</t>
  </si>
  <si>
    <t>Feb 2016</t>
  </si>
  <si>
    <t>Mar 2016</t>
  </si>
  <si>
    <t>Apr 2016</t>
  </si>
  <si>
    <t>May 2016</t>
  </si>
  <si>
    <t>June 2016</t>
  </si>
  <si>
    <t>July 2016</t>
  </si>
  <si>
    <t>Sept 2016</t>
  </si>
  <si>
    <t>Oct 2016</t>
  </si>
  <si>
    <t>Nov 2016</t>
  </si>
  <si>
    <t>Dec 2016</t>
  </si>
  <si>
    <t>Aug 2016</t>
  </si>
  <si>
    <t>Budget YTD (prorata)</t>
  </si>
  <si>
    <t xml:space="preserve">EGEA 2016 Budget versus Actuals </t>
  </si>
  <si>
    <t>Call for voluntary contributions from national associations/companies</t>
  </si>
  <si>
    <t>Other Receipts</t>
  </si>
  <si>
    <t>Fees &amp; Contributions</t>
  </si>
  <si>
    <t>Automechanika and Autopromotec (split over 2 years)</t>
  </si>
  <si>
    <t xml:space="preserve">Financial revenues </t>
  </si>
  <si>
    <t>EGEA trademark licensing</t>
  </si>
  <si>
    <t>Secretariat</t>
  </si>
  <si>
    <t xml:space="preserve">Office rent &amp; Charges </t>
  </si>
  <si>
    <t>Contingencies for new PC (software/hardware)</t>
  </si>
  <si>
    <t>Depreciation of furnitures</t>
  </si>
  <si>
    <t>Diverse</t>
  </si>
  <si>
    <t xml:space="preserve">Manpower </t>
  </si>
  <si>
    <t>EGEA Office Secretary General, Secretariat Support</t>
  </si>
  <si>
    <t xml:space="preserve">Technical expert (40%): Retainer </t>
  </si>
  <si>
    <t>Finances</t>
  </si>
  <si>
    <t xml:space="preserve">Bookkeeping </t>
  </si>
  <si>
    <t>Audit 2015</t>
  </si>
  <si>
    <t>Legal expertise</t>
  </si>
  <si>
    <t>Regular legal expertise/advice</t>
  </si>
  <si>
    <t xml:space="preserve">Meetings and travelling expenditures </t>
  </si>
  <si>
    <t>Board and General Assemblies meetings &amp; travellings</t>
  </si>
  <si>
    <t>Other meetings &amp; travellings</t>
  </si>
  <si>
    <t>EU Alliances and International Membership</t>
  </si>
  <si>
    <t>AFCAR Membership fee</t>
  </si>
  <si>
    <r>
      <t>FAIB Membership fee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(Federation of European and International Associations in Brussels)</t>
    </r>
  </si>
  <si>
    <r>
      <t xml:space="preserve">CEN Membership fee </t>
    </r>
    <r>
      <rPr>
        <sz val="9"/>
        <rFont val="Arial"/>
        <family val="2"/>
      </rPr>
      <t>(European Standardisation Body)</t>
    </r>
  </si>
  <si>
    <t>EGEA Public Relations</t>
  </si>
  <si>
    <t>Public Relations/EGEA profile brochure</t>
  </si>
  <si>
    <t>EGEA Website/Mail/Logo</t>
  </si>
  <si>
    <t>EGEA Activities</t>
  </si>
  <si>
    <t xml:space="preserve"> Wolk &amp; Leoprechting Market Study</t>
  </si>
  <si>
    <t>Administrative &amp; Office Costs (telephone, fax, post, internet, IT)</t>
  </si>
  <si>
    <t>Technical expert -  exchange rate differential Euros vs GBP</t>
  </si>
  <si>
    <t>Other income (ECSS CITA Tender in 2014)</t>
  </si>
  <si>
    <t>Non-recoverable VAT (in 2014 not included in each line)</t>
  </si>
  <si>
    <t>OTHER</t>
  </si>
  <si>
    <t>Bad debt (In 2014 : Ardis)</t>
  </si>
  <si>
    <t xml:space="preserve">Budget 2015 </t>
  </si>
  <si>
    <t>Conference fee, trainings</t>
  </si>
  <si>
    <t>Translations</t>
  </si>
  <si>
    <t>Forecast (1) /2016</t>
  </si>
  <si>
    <t>EGEA 2016 Budget versus Actuals  - Summary</t>
  </si>
  <si>
    <t>ACTUALS per MONTH</t>
  </si>
  <si>
    <t>YTD Actual</t>
  </si>
  <si>
    <t>Forecast (1) 
2016</t>
  </si>
  <si>
    <t>Taxes on assets and company car</t>
  </si>
  <si>
    <t>Bank charges + exchange rate charges</t>
  </si>
  <si>
    <t>Country/ Member</t>
  </si>
  <si>
    <t xml:space="preserve">Membership Fees 2015 
</t>
  </si>
  <si>
    <r>
      <t xml:space="preserve">Membership Fees 2014 
</t>
    </r>
    <r>
      <rPr>
        <b/>
        <sz val="14"/>
        <rFont val="Arial"/>
        <family val="2"/>
      </rPr>
      <t xml:space="preserve">
</t>
    </r>
  </si>
  <si>
    <t>Austria - AVL DITEST</t>
  </si>
  <si>
    <t>Belgium -  FMA</t>
  </si>
  <si>
    <t>France - GIEG</t>
  </si>
  <si>
    <t>Germany - ASA</t>
  </si>
  <si>
    <t>Great Britain - GEA</t>
  </si>
  <si>
    <t>Italy - AICA</t>
  </si>
  <si>
    <t>Netherlands - RAI AUTOVAK</t>
  </si>
  <si>
    <t>Norway - ABL</t>
  </si>
  <si>
    <t>Poland - STM</t>
  </si>
  <si>
    <t>Russia - ARDIS</t>
  </si>
  <si>
    <t xml:space="preserve">Spain - AFIBA </t>
  </si>
  <si>
    <t>Switzerland - SAA</t>
  </si>
  <si>
    <t>Sweden - FVU</t>
  </si>
  <si>
    <t>Total</t>
  </si>
  <si>
    <t xml:space="preserve"> Membership Fees 2016 
</t>
  </si>
  <si>
    <r>
      <t xml:space="preserve"> Membership Fees 2016 </t>
    </r>
    <r>
      <rPr>
        <b/>
        <sz val="14"/>
        <color indexed="62"/>
        <rFont val="Corbel"/>
        <family val="2"/>
      </rPr>
      <t>(Rev2015 11 12)</t>
    </r>
  </si>
  <si>
    <t xml:space="preserve"> Actual 2015 </t>
  </si>
  <si>
    <t>audited</t>
  </si>
  <si>
    <t>Actual 
2014</t>
  </si>
  <si>
    <t>Audited</t>
  </si>
  <si>
    <t>Outlook
2017</t>
  </si>
  <si>
    <r>
      <t>R2RC Membership fee - Launch of digital right to repair campaign</t>
    </r>
    <r>
      <rPr>
        <sz val="10"/>
        <rFont val="Arial"/>
        <family val="2"/>
      </rPr>
      <t xml:space="preserve"> 
(pending on funding from members)</t>
    </r>
  </si>
  <si>
    <t>YTD  December</t>
  </si>
  <si>
    <t>2017 04 21 (after audit)</t>
  </si>
  <si>
    <t>Difference of reporting between Financial Situation and Audit report</t>
  </si>
  <si>
    <t>Audit report</t>
  </si>
  <si>
    <t>Financial Situation</t>
  </si>
  <si>
    <t>Other Income</t>
  </si>
  <si>
    <t xml:space="preserve">  - Reinvoicing of travel expenses to FIGIEFA</t>
  </si>
  <si>
    <t>In FS reported as negative amount under travelling expenses</t>
  </si>
  <si>
    <t xml:space="preserve">  - Employee's contribution to company car and phone</t>
  </si>
  <si>
    <t xml:space="preserve">  - Other adjustments</t>
  </si>
  <si>
    <t xml:space="preserve">Total </t>
  </si>
  <si>
    <t>Personnel costs</t>
  </si>
  <si>
    <t xml:space="preserve"> In FS reported as negative amount under manpower</t>
  </si>
  <si>
    <t xml:space="preserve">  - Company car and taxes</t>
  </si>
  <si>
    <t xml:space="preserve">  - FIGIEFA Secretariat Service fee</t>
  </si>
  <si>
    <t xml:space="preserve">  - Various</t>
  </si>
  <si>
    <t>Belgian accounting laws use different lines than in our Financial Situation</t>
  </si>
</sst>
</file>

<file path=xl/styles.xml><?xml version="1.0" encoding="utf-8"?>
<styleSheet xmlns="http://schemas.openxmlformats.org/spreadsheetml/2006/main">
  <numFmts count="4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_-* #,##0\ &quot;BF&quot;_-;\-* #,##0\ &quot;BF&quot;_-;_-* &quot;-&quot;\ &quot;BF&quot;_-;_-@_-"/>
    <numFmt numFmtId="181" formatCode="_-* #,##0\ _B_F_-;\-* #,##0\ _B_F_-;_-* &quot;-&quot;\ _B_F_-;_-@_-"/>
    <numFmt numFmtId="182" formatCode="_-* #,##0.00\ &quot;BF&quot;_-;\-* #,##0.00\ &quot;BF&quot;_-;_-* &quot;-&quot;??\ &quot;BF&quot;_-;_-@_-"/>
    <numFmt numFmtId="183" formatCode="_-* #,##0.00\ _B_F_-;\-* #,##0.00\ _B_F_-;_-* &quot;-&quot;??\ _B_F_-;_-@_-"/>
    <numFmt numFmtId="184" formatCode="#,##0\ &quot;€&quot;"/>
    <numFmt numFmtId="185" formatCode="_-* #,##0_-;\-* #,##0_-;_-* &quot;-&quot;??_-;_-@_-"/>
    <numFmt numFmtId="186" formatCode="_-* #,##0.00\ [$€-40C]_-;\-* #,##0.00\ [$€-40C]_-;_-* &quot;-&quot;??\ [$€-40C]_-;_-@_-"/>
    <numFmt numFmtId="187" formatCode="#,##0.00000000"/>
    <numFmt numFmtId="188" formatCode="#,##0.0000\ &quot;€&quot;"/>
    <numFmt numFmtId="189" formatCode="_-* #,##0.0000\ [$€-40C]_-;\-* #,##0.0000\ [$€-40C]_-;_-* &quot;-&quot;??\ [$€-40C]_-;_-@_-"/>
    <numFmt numFmtId="190" formatCode="_-* #,##0\ [$€-40C]_-;\-* #,##0\ [$€-40C]_-;_-* &quot;-&quot;??\ [$€-40C]_-;_-@_-"/>
    <numFmt numFmtId="191" formatCode="_-* #,##0.0_-;\-* #,##0.0_-;_-* &quot;-&quot;??_-;_-@_-"/>
    <numFmt numFmtId="192" formatCode="_-* #,##0.00\ _F_B_-;\-* #,##0.00\ _F_B_-;_-* &quot;-&quot;??\ _F_B_-;_-@_-"/>
    <numFmt numFmtId="193" formatCode="#,##0.00000\ &quot;€&quot;"/>
    <numFmt numFmtId="194" formatCode="[$-809]dd\ mmmm\ yyyy"/>
    <numFmt numFmtId="195" formatCode="0.000"/>
    <numFmt numFmtId="196" formatCode="0.0"/>
    <numFmt numFmtId="197" formatCode="&quot;€&quot;#,##0.00"/>
    <numFmt numFmtId="198" formatCode="0.0000"/>
    <numFmt numFmtId="199" formatCode="#,##0.00\ &quot;€&quot;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b/>
      <sz val="18"/>
      <name val="Corbel"/>
      <family val="2"/>
    </font>
    <font>
      <sz val="8"/>
      <name val="Arial"/>
      <family val="2"/>
    </font>
    <font>
      <b/>
      <sz val="18"/>
      <color indexed="62"/>
      <name val="Corbel"/>
      <family val="2"/>
    </font>
    <font>
      <b/>
      <sz val="14"/>
      <color indexed="62"/>
      <name val="Corbel"/>
      <family val="2"/>
    </font>
    <font>
      <sz val="10"/>
      <color indexed="18"/>
      <name val="Arial"/>
      <family val="2"/>
    </font>
    <font>
      <sz val="18"/>
      <color indexed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10"/>
      <name val="Arial"/>
      <family val="2"/>
    </font>
    <font>
      <b/>
      <sz val="13"/>
      <color indexed="8"/>
      <name val="Arial"/>
      <family val="2"/>
    </font>
    <font>
      <b/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Arial"/>
      <family val="2"/>
    </font>
    <font>
      <b/>
      <sz val="13"/>
      <color theme="1"/>
      <name val="Arial"/>
      <family val="2"/>
    </font>
    <font>
      <b/>
      <sz val="12"/>
      <color rgb="FFFF0000"/>
      <name val="Arial"/>
      <family val="2"/>
    </font>
    <font>
      <b/>
      <i/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ECC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9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medium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ashed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dashed"/>
      <bottom style="thin"/>
    </border>
    <border>
      <left style="thin"/>
      <right style="medium"/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87" fontId="0" fillId="0" borderId="0" xfId="0" applyNumberFormat="1" applyAlignment="1">
      <alignment/>
    </xf>
    <xf numFmtId="0" fontId="0" fillId="0" borderId="0" xfId="0" applyFont="1" applyAlignment="1">
      <alignment vertical="center" wrapText="1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Font="1" applyFill="1" applyAlignment="1">
      <alignment vertical="center" wrapText="1"/>
    </xf>
    <xf numFmtId="169" fontId="63" fillId="33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/>
    </xf>
    <xf numFmtId="41" fontId="11" fillId="34" borderId="14" xfId="0" applyNumberFormat="1" applyFont="1" applyFill="1" applyBorder="1" applyAlignment="1">
      <alignment vertical="center"/>
    </xf>
    <xf numFmtId="41" fontId="11" fillId="35" borderId="14" xfId="0" applyNumberFormat="1" applyFont="1" applyFill="1" applyBorder="1" applyAlignment="1">
      <alignment vertical="center"/>
    </xf>
    <xf numFmtId="41" fontId="11" fillId="4" borderId="14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horizontal="left"/>
    </xf>
    <xf numFmtId="41" fontId="9" fillId="2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169" fontId="63" fillId="33" borderId="15" xfId="0" applyNumberFormat="1" applyFont="1" applyFill="1" applyBorder="1" applyAlignment="1">
      <alignment horizontal="center" vertical="center"/>
    </xf>
    <xf numFmtId="169" fontId="63" fillId="33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41" fontId="11" fillId="34" borderId="18" xfId="0" applyNumberFormat="1" applyFont="1" applyFill="1" applyBorder="1" applyAlignment="1">
      <alignment vertical="center"/>
    </xf>
    <xf numFmtId="41" fontId="11" fillId="34" borderId="19" xfId="0" applyNumberFormat="1" applyFont="1" applyFill="1" applyBorder="1" applyAlignment="1">
      <alignment vertical="center"/>
    </xf>
    <xf numFmtId="41" fontId="11" fillId="35" borderId="20" xfId="44" applyNumberFormat="1" applyFont="1" applyFill="1" applyBorder="1" applyAlignment="1">
      <alignment vertical="center"/>
    </xf>
    <xf numFmtId="41" fontId="11" fillId="35" borderId="18" xfId="0" applyNumberFormat="1" applyFont="1" applyFill="1" applyBorder="1" applyAlignment="1">
      <alignment vertical="center"/>
    </xf>
    <xf numFmtId="41" fontId="11" fillId="4" borderId="18" xfId="0" applyNumberFormat="1" applyFont="1" applyFill="1" applyBorder="1" applyAlignment="1">
      <alignment vertical="center"/>
    </xf>
    <xf numFmtId="41" fontId="11" fillId="35" borderId="19" xfId="0" applyNumberFormat="1" applyFont="1" applyFill="1" applyBorder="1" applyAlignment="1">
      <alignment vertical="center"/>
    </xf>
    <xf numFmtId="41" fontId="11" fillId="4" borderId="19" xfId="0" applyNumberFormat="1" applyFont="1" applyFill="1" applyBorder="1" applyAlignment="1">
      <alignment vertical="center"/>
    </xf>
    <xf numFmtId="0" fontId="4" fillId="0" borderId="21" xfId="0" applyFont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11" fillId="0" borderId="23" xfId="0" applyFont="1" applyFill="1" applyBorder="1" applyAlignment="1" quotePrefix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9" fillId="2" borderId="22" xfId="0" applyFont="1" applyFill="1" applyBorder="1" applyAlignment="1">
      <alignment horizontal="left" vertical="center" wrapText="1"/>
    </xf>
    <xf numFmtId="0" fontId="64" fillId="33" borderId="22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 wrapText="1"/>
    </xf>
    <xf numFmtId="196" fontId="4" fillId="0" borderId="25" xfId="0" applyNumberFormat="1" applyFont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6" borderId="15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0" fillId="33" borderId="22" xfId="0" applyFont="1" applyFill="1" applyBorder="1" applyAlignment="1">
      <alignment vertical="center"/>
    </xf>
    <xf numFmtId="49" fontId="5" fillId="36" borderId="11" xfId="0" applyNumberFormat="1" applyFont="1" applyFill="1" applyBorder="1" applyAlignment="1">
      <alignment horizontal="center" vertical="center" wrapText="1"/>
    </xf>
    <xf numFmtId="49" fontId="5" fillId="36" borderId="11" xfId="0" applyNumberFormat="1" applyFont="1" applyFill="1" applyBorder="1" applyAlignment="1">
      <alignment vertical="center" wrapText="1"/>
    </xf>
    <xf numFmtId="49" fontId="5" fillId="36" borderId="10" xfId="0" applyNumberFormat="1" applyFont="1" applyFill="1" applyBorder="1" applyAlignment="1">
      <alignment vertical="center" wrapText="1"/>
    </xf>
    <xf numFmtId="41" fontId="11" fillId="5" borderId="28" xfId="0" applyNumberFormat="1" applyFont="1" applyFill="1" applyBorder="1" applyAlignment="1">
      <alignment vertical="center"/>
    </xf>
    <xf numFmtId="41" fontId="11" fillId="5" borderId="29" xfId="0" applyNumberFormat="1" applyFont="1" applyFill="1" applyBorder="1" applyAlignment="1">
      <alignment vertical="center"/>
    </xf>
    <xf numFmtId="41" fontId="11" fillId="5" borderId="30" xfId="0" applyNumberFormat="1" applyFont="1" applyFill="1" applyBorder="1" applyAlignment="1">
      <alignment vertical="center"/>
    </xf>
    <xf numFmtId="0" fontId="5" fillId="4" borderId="11" xfId="0" applyFont="1" applyFill="1" applyBorder="1" applyAlignment="1">
      <alignment horizontal="center" vertical="center" wrapText="1"/>
    </xf>
    <xf numFmtId="41" fontId="9" fillId="2" borderId="16" xfId="0" applyNumberFormat="1" applyFont="1" applyFill="1" applyBorder="1" applyAlignment="1">
      <alignment horizontal="left" vertical="center" wrapText="1"/>
    </xf>
    <xf numFmtId="3" fontId="11" fillId="0" borderId="28" xfId="0" applyNumberFormat="1" applyFont="1" applyFill="1" applyBorder="1" applyAlignment="1">
      <alignment vertical="center"/>
    </xf>
    <xf numFmtId="3" fontId="11" fillId="0" borderId="31" xfId="0" applyNumberFormat="1" applyFont="1" applyFill="1" applyBorder="1" applyAlignment="1">
      <alignment vertical="center"/>
    </xf>
    <xf numFmtId="41" fontId="11" fillId="0" borderId="28" xfId="0" applyNumberFormat="1" applyFont="1" applyFill="1" applyBorder="1" applyAlignment="1">
      <alignment vertical="center"/>
    </xf>
    <xf numFmtId="41" fontId="11" fillId="0" borderId="31" xfId="0" applyNumberFormat="1" applyFont="1" applyFill="1" applyBorder="1" applyAlignment="1">
      <alignment vertical="center"/>
    </xf>
    <xf numFmtId="41" fontId="11" fillId="0" borderId="20" xfId="0" applyNumberFormat="1" applyFont="1" applyFill="1" applyBorder="1" applyAlignment="1">
      <alignment vertical="center"/>
    </xf>
    <xf numFmtId="41" fontId="11" fillId="0" borderId="32" xfId="0" applyNumberFormat="1" applyFont="1" applyFill="1" applyBorder="1" applyAlignment="1">
      <alignment vertical="center"/>
    </xf>
    <xf numFmtId="41" fontId="11" fillId="0" borderId="33" xfId="0" applyNumberFormat="1" applyFont="1" applyFill="1" applyBorder="1" applyAlignment="1">
      <alignment vertical="center"/>
    </xf>
    <xf numFmtId="41" fontId="11" fillId="0" borderId="34" xfId="0" applyNumberFormat="1" applyFont="1" applyFill="1" applyBorder="1" applyAlignment="1">
      <alignment vertical="center"/>
    </xf>
    <xf numFmtId="0" fontId="5" fillId="37" borderId="35" xfId="0" applyFont="1" applyFill="1" applyBorder="1" applyAlignment="1" quotePrefix="1">
      <alignment vertical="center"/>
    </xf>
    <xf numFmtId="0" fontId="0" fillId="37" borderId="36" xfId="0" applyFill="1" applyBorder="1" applyAlignment="1">
      <alignment/>
    </xf>
    <xf numFmtId="41" fontId="10" fillId="37" borderId="37" xfId="0" applyNumberFormat="1" applyFont="1" applyFill="1" applyBorder="1" applyAlignment="1">
      <alignment vertical="center"/>
    </xf>
    <xf numFmtId="0" fontId="65" fillId="2" borderId="15" xfId="0" applyFont="1" applyFill="1" applyBorder="1" applyAlignment="1">
      <alignment horizontal="center" vertical="center"/>
    </xf>
    <xf numFmtId="0" fontId="5" fillId="37" borderId="38" xfId="0" applyFont="1" applyFill="1" applyBorder="1" applyAlignment="1">
      <alignment vertical="center"/>
    </xf>
    <xf numFmtId="41" fontId="10" fillId="37" borderId="39" xfId="0" applyNumberFormat="1" applyFont="1" applyFill="1" applyBorder="1" applyAlignment="1">
      <alignment vertical="center" wrapText="1"/>
    </xf>
    <xf numFmtId="0" fontId="1" fillId="37" borderId="40" xfId="0" applyFont="1" applyFill="1" applyBorder="1" applyAlignment="1">
      <alignment/>
    </xf>
    <xf numFmtId="0" fontId="5" fillId="37" borderId="40" xfId="0" applyFont="1" applyFill="1" applyBorder="1" applyAlignment="1">
      <alignment vertical="center"/>
    </xf>
    <xf numFmtId="41" fontId="10" fillId="37" borderId="39" xfId="0" applyNumberFormat="1" applyFont="1" applyFill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196" fontId="4" fillId="0" borderId="43" xfId="0" applyNumberFormat="1" applyFont="1" applyBorder="1" applyAlignment="1">
      <alignment horizontal="left" vertical="center"/>
    </xf>
    <xf numFmtId="0" fontId="11" fillId="0" borderId="44" xfId="0" applyFont="1" applyFill="1" applyBorder="1" applyAlignment="1">
      <alignment horizontal="left" vertical="center" wrapText="1"/>
    </xf>
    <xf numFmtId="41" fontId="11" fillId="34" borderId="45" xfId="0" applyNumberFormat="1" applyFont="1" applyFill="1" applyBorder="1" applyAlignment="1">
      <alignment vertical="center"/>
    </xf>
    <xf numFmtId="196" fontId="5" fillId="37" borderId="38" xfId="0" applyNumberFormat="1" applyFont="1" applyFill="1" applyBorder="1" applyAlignment="1">
      <alignment horizontal="left" vertical="center"/>
    </xf>
    <xf numFmtId="0" fontId="11" fillId="37" borderId="40" xfId="0" applyFont="1" applyFill="1" applyBorder="1" applyAlignment="1">
      <alignment vertical="center" wrapText="1"/>
    </xf>
    <xf numFmtId="0" fontId="11" fillId="37" borderId="40" xfId="0" applyFont="1" applyFill="1" applyBorder="1" applyAlignment="1">
      <alignment/>
    </xf>
    <xf numFmtId="1" fontId="2" fillId="0" borderId="0" xfId="0" applyNumberFormat="1" applyFont="1" applyAlignment="1">
      <alignment/>
    </xf>
    <xf numFmtId="169" fontId="10" fillId="37" borderId="39" xfId="0" applyNumberFormat="1" applyFont="1" applyFill="1" applyBorder="1" applyAlignment="1">
      <alignment vertical="center"/>
    </xf>
    <xf numFmtId="41" fontId="11" fillId="5" borderId="33" xfId="0" applyNumberFormat="1" applyFont="1" applyFill="1" applyBorder="1" applyAlignment="1">
      <alignment vertical="center"/>
    </xf>
    <xf numFmtId="41" fontId="10" fillId="37" borderId="46" xfId="0" applyNumberFormat="1" applyFont="1" applyFill="1" applyBorder="1" applyAlignment="1">
      <alignment vertical="center"/>
    </xf>
    <xf numFmtId="41" fontId="11" fillId="5" borderId="20" xfId="0" applyNumberFormat="1" applyFont="1" applyFill="1" applyBorder="1" applyAlignment="1">
      <alignment vertical="center"/>
    </xf>
    <xf numFmtId="41" fontId="9" fillId="2" borderId="15" xfId="0" applyNumberFormat="1" applyFont="1" applyFill="1" applyBorder="1" applyAlignment="1">
      <alignment horizontal="left" vertical="center" wrapText="1"/>
    </xf>
    <xf numFmtId="41" fontId="11" fillId="5" borderId="47" xfId="0" applyNumberFormat="1" applyFont="1" applyFill="1" applyBorder="1" applyAlignment="1">
      <alignment vertical="center"/>
    </xf>
    <xf numFmtId="41" fontId="10" fillId="37" borderId="48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6" fillId="8" borderId="22" xfId="0" applyFont="1" applyFill="1" applyBorder="1" applyAlignment="1">
      <alignment vertical="center" wrapText="1"/>
    </xf>
    <xf numFmtId="0" fontId="6" fillId="8" borderId="15" xfId="0" applyFont="1" applyFill="1" applyBorder="1" applyAlignment="1">
      <alignment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textRotation="90"/>
    </xf>
    <xf numFmtId="0" fontId="5" fillId="0" borderId="50" xfId="0" applyFont="1" applyBorder="1" applyAlignment="1">
      <alignment horizontal="center" vertical="center" textRotation="90"/>
    </xf>
    <xf numFmtId="41" fontId="10" fillId="37" borderId="37" xfId="0" applyNumberFormat="1" applyFont="1" applyFill="1" applyBorder="1" applyAlignment="1">
      <alignment horizontal="left" vertical="center" wrapText="1"/>
    </xf>
    <xf numFmtId="41" fontId="10" fillId="37" borderId="48" xfId="0" applyNumberFormat="1" applyFont="1" applyFill="1" applyBorder="1" applyAlignment="1">
      <alignment horizontal="left" vertical="center" wrapText="1"/>
    </xf>
    <xf numFmtId="17" fontId="5" fillId="0" borderId="15" xfId="0" applyNumberFormat="1" applyFont="1" applyFill="1" applyBorder="1" applyAlignment="1">
      <alignment vertical="center" wrapText="1"/>
    </xf>
    <xf numFmtId="17" fontId="5" fillId="0" borderId="51" xfId="0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17" fontId="5" fillId="2" borderId="15" xfId="0" applyNumberFormat="1" applyFont="1" applyFill="1" applyBorder="1" applyAlignment="1">
      <alignment vertical="center" wrapText="1"/>
    </xf>
    <xf numFmtId="17" fontId="5" fillId="2" borderId="51" xfId="0" applyNumberFormat="1" applyFont="1" applyFill="1" applyBorder="1" applyAlignment="1">
      <alignment vertical="center" wrapText="1"/>
    </xf>
    <xf numFmtId="0" fontId="11" fillId="37" borderId="52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vertical="center" textRotation="90"/>
    </xf>
    <xf numFmtId="0" fontId="12" fillId="0" borderId="49" xfId="0" applyFont="1" applyBorder="1" applyAlignment="1">
      <alignment vertical="center" textRotation="90"/>
    </xf>
    <xf numFmtId="41" fontId="10" fillId="37" borderId="37" xfId="0" applyNumberFormat="1" applyFont="1" applyFill="1" applyBorder="1" applyAlignment="1">
      <alignment horizontal="right" vertical="center"/>
    </xf>
    <xf numFmtId="0" fontId="5" fillId="0" borderId="53" xfId="0" applyFont="1" applyBorder="1" applyAlignment="1">
      <alignment horizontal="center" vertical="center" textRotation="90"/>
    </xf>
    <xf numFmtId="0" fontId="11" fillId="0" borderId="0" xfId="0" applyFont="1" applyFill="1" applyBorder="1" applyAlignment="1">
      <alignment vertical="center"/>
    </xf>
    <xf numFmtId="41" fontId="11" fillId="34" borderId="54" xfId="0" applyNumberFormat="1" applyFont="1" applyFill="1" applyBorder="1" applyAlignment="1">
      <alignment vertical="center"/>
    </xf>
    <xf numFmtId="41" fontId="67" fillId="35" borderId="54" xfId="0" applyNumberFormat="1" applyFont="1" applyFill="1" applyBorder="1" applyAlignment="1">
      <alignment vertical="center"/>
    </xf>
    <xf numFmtId="41" fontId="11" fillId="4" borderId="54" xfId="0" applyNumberFormat="1" applyFont="1" applyFill="1" applyBorder="1" applyAlignment="1">
      <alignment vertical="center"/>
    </xf>
    <xf numFmtId="41" fontId="11" fillId="5" borderId="55" xfId="0" applyNumberFormat="1" applyFont="1" applyFill="1" applyBorder="1" applyAlignment="1">
      <alignment vertical="center"/>
    </xf>
    <xf numFmtId="41" fontId="11" fillId="0" borderId="55" xfId="0" applyNumberFormat="1" applyFont="1" applyFill="1" applyBorder="1" applyAlignment="1">
      <alignment vertical="center"/>
    </xf>
    <xf numFmtId="41" fontId="10" fillId="37" borderId="39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textRotation="90"/>
    </xf>
    <xf numFmtId="196" fontId="4" fillId="0" borderId="56" xfId="0" applyNumberFormat="1" applyFont="1" applyBorder="1" applyAlignment="1">
      <alignment horizontal="left" vertical="center"/>
    </xf>
    <xf numFmtId="41" fontId="10" fillId="37" borderId="46" xfId="0" applyNumberFormat="1" applyFont="1" applyFill="1" applyBorder="1" applyAlignment="1">
      <alignment horizontal="right" vertical="center"/>
    </xf>
    <xf numFmtId="41" fontId="10" fillId="37" borderId="57" xfId="0" applyNumberFormat="1" applyFont="1" applyFill="1" applyBorder="1" applyAlignment="1">
      <alignment horizontal="left" vertical="center" wrapText="1"/>
    </xf>
    <xf numFmtId="41" fontId="10" fillId="37" borderId="48" xfId="0" applyNumberFormat="1" applyFont="1" applyFill="1" applyBorder="1" applyAlignment="1">
      <alignment horizontal="right" vertical="center"/>
    </xf>
    <xf numFmtId="41" fontId="11" fillId="4" borderId="19" xfId="44" applyNumberFormat="1" applyFont="1" applyFill="1" applyBorder="1" applyAlignment="1">
      <alignment vertical="center"/>
    </xf>
    <xf numFmtId="41" fontId="11" fillId="4" borderId="18" xfId="44" applyNumberFormat="1" applyFont="1" applyFill="1" applyBorder="1" applyAlignment="1">
      <alignment vertical="center"/>
    </xf>
    <xf numFmtId="41" fontId="11" fillId="5" borderId="29" xfId="44" applyNumberFormat="1" applyFont="1" applyFill="1" applyBorder="1" applyAlignment="1">
      <alignment vertical="center"/>
    </xf>
    <xf numFmtId="41" fontId="11" fillId="5" borderId="28" xfId="44" applyNumberFormat="1" applyFont="1" applyFill="1" applyBorder="1" applyAlignment="1">
      <alignment vertical="center"/>
    </xf>
    <xf numFmtId="41" fontId="11" fillId="0" borderId="20" xfId="44" applyNumberFormat="1" applyFont="1" applyFill="1" applyBorder="1" applyAlignment="1">
      <alignment vertical="center"/>
    </xf>
    <xf numFmtId="41" fontId="11" fillId="0" borderId="32" xfId="44" applyNumberFormat="1" applyFont="1" applyFill="1" applyBorder="1" applyAlignment="1">
      <alignment vertical="center"/>
    </xf>
    <xf numFmtId="41" fontId="11" fillId="35" borderId="19" xfId="44" applyNumberFormat="1" applyFont="1" applyFill="1" applyBorder="1" applyAlignment="1">
      <alignment vertical="center"/>
    </xf>
    <xf numFmtId="41" fontId="10" fillId="37" borderId="39" xfId="44" applyNumberFormat="1" applyFont="1" applyFill="1" applyBorder="1" applyAlignment="1">
      <alignment vertical="center" wrapText="1"/>
    </xf>
    <xf numFmtId="41" fontId="10" fillId="37" borderId="58" xfId="44" applyNumberFormat="1" applyFont="1" applyFill="1" applyBorder="1" applyAlignment="1">
      <alignment vertical="center" wrapText="1"/>
    </xf>
    <xf numFmtId="41" fontId="10" fillId="37" borderId="52" xfId="44" applyNumberFormat="1" applyFont="1" applyFill="1" applyBorder="1" applyAlignment="1">
      <alignment vertical="center" wrapText="1"/>
    </xf>
    <xf numFmtId="41" fontId="11" fillId="35" borderId="18" xfId="44" applyNumberFormat="1" applyFont="1" applyFill="1" applyBorder="1" applyAlignment="1">
      <alignment vertical="center"/>
    </xf>
    <xf numFmtId="41" fontId="11" fillId="0" borderId="28" xfId="44" applyNumberFormat="1" applyFont="1" applyFill="1" applyBorder="1" applyAlignment="1">
      <alignment vertical="center"/>
    </xf>
    <xf numFmtId="41" fontId="67" fillId="35" borderId="19" xfId="44" applyNumberFormat="1" applyFont="1" applyFill="1" applyBorder="1" applyAlignment="1">
      <alignment vertical="center" wrapText="1"/>
    </xf>
    <xf numFmtId="41" fontId="67" fillId="4" borderId="19" xfId="44" applyNumberFormat="1" applyFont="1" applyFill="1" applyBorder="1" applyAlignment="1">
      <alignment vertical="center" wrapText="1"/>
    </xf>
    <xf numFmtId="41" fontId="67" fillId="4" borderId="18" xfId="44" applyNumberFormat="1" applyFont="1" applyFill="1" applyBorder="1" applyAlignment="1">
      <alignment vertical="center" wrapText="1"/>
    </xf>
    <xf numFmtId="41" fontId="11" fillId="5" borderId="20" xfId="44" applyNumberFormat="1" applyFont="1" applyFill="1" applyBorder="1" applyAlignment="1">
      <alignment vertical="center"/>
    </xf>
    <xf numFmtId="41" fontId="11" fillId="0" borderId="20" xfId="44" applyNumberFormat="1" applyFont="1" applyFill="1" applyBorder="1" applyAlignment="1">
      <alignment vertical="center" wrapText="1"/>
    </xf>
    <xf numFmtId="41" fontId="10" fillId="37" borderId="39" xfId="44" applyNumberFormat="1" applyFont="1" applyFill="1" applyBorder="1" applyAlignment="1">
      <alignment vertical="center"/>
    </xf>
    <xf numFmtId="41" fontId="10" fillId="37" borderId="58" xfId="44" applyNumberFormat="1" applyFont="1" applyFill="1" applyBorder="1" applyAlignment="1">
      <alignment vertical="center"/>
    </xf>
    <xf numFmtId="41" fontId="10" fillId="37" borderId="52" xfId="44" applyNumberFormat="1" applyFont="1" applyFill="1" applyBorder="1" applyAlignment="1">
      <alignment vertical="center"/>
    </xf>
    <xf numFmtId="41" fontId="11" fillId="35" borderId="28" xfId="44" applyNumberFormat="1" applyFont="1" applyFill="1" applyBorder="1" applyAlignment="1">
      <alignment vertical="center"/>
    </xf>
    <xf numFmtId="41" fontId="11" fillId="35" borderId="55" xfId="44" applyNumberFormat="1" applyFont="1" applyFill="1" applyBorder="1" applyAlignment="1">
      <alignment vertical="center"/>
    </xf>
    <xf numFmtId="41" fontId="11" fillId="4" borderId="54" xfId="44" applyNumberFormat="1" applyFont="1" applyFill="1" applyBorder="1" applyAlignment="1">
      <alignment vertical="center"/>
    </xf>
    <xf numFmtId="41" fontId="11" fillId="0" borderId="55" xfId="44" applyNumberFormat="1" applyFont="1" applyFill="1" applyBorder="1" applyAlignment="1">
      <alignment vertical="center"/>
    </xf>
    <xf numFmtId="41" fontId="11" fillId="35" borderId="59" xfId="44" applyNumberFormat="1" applyFont="1" applyFill="1" applyBorder="1" applyAlignment="1">
      <alignment vertical="center"/>
    </xf>
    <xf numFmtId="41" fontId="11" fillId="4" borderId="45" xfId="44" applyNumberFormat="1" applyFont="1" applyFill="1" applyBorder="1" applyAlignment="1">
      <alignment vertical="center"/>
    </xf>
    <xf numFmtId="41" fontId="11" fillId="5" borderId="59" xfId="44" applyNumberFormat="1" applyFont="1" applyFill="1" applyBorder="1" applyAlignment="1">
      <alignment vertical="center"/>
    </xf>
    <xf numFmtId="41" fontId="11" fillId="0" borderId="59" xfId="44" applyNumberFormat="1" applyFont="1" applyFill="1" applyBorder="1" applyAlignment="1">
      <alignment vertical="center"/>
    </xf>
    <xf numFmtId="41" fontId="11" fillId="5" borderId="55" xfId="44" applyNumberFormat="1" applyFont="1" applyFill="1" applyBorder="1" applyAlignment="1">
      <alignment vertical="center"/>
    </xf>
    <xf numFmtId="0" fontId="11" fillId="0" borderId="60" xfId="0" applyFont="1" applyFill="1" applyBorder="1" applyAlignment="1">
      <alignment horizontal="left" vertical="center" wrapText="1"/>
    </xf>
    <xf numFmtId="41" fontId="11" fillId="34" borderId="61" xfId="0" applyNumberFormat="1" applyFont="1" applyFill="1" applyBorder="1" applyAlignment="1">
      <alignment vertical="center"/>
    </xf>
    <xf numFmtId="41" fontId="11" fillId="35" borderId="62" xfId="44" applyNumberFormat="1" applyFont="1" applyFill="1" applyBorder="1" applyAlignment="1">
      <alignment vertical="center"/>
    </xf>
    <xf numFmtId="41" fontId="11" fillId="4" borderId="61" xfId="44" applyNumberFormat="1" applyFont="1" applyFill="1" applyBorder="1" applyAlignment="1">
      <alignment vertical="center"/>
    </xf>
    <xf numFmtId="41" fontId="11" fillId="5" borderId="63" xfId="44" applyNumberFormat="1" applyFont="1" applyFill="1" applyBorder="1" applyAlignment="1">
      <alignment vertical="center"/>
    </xf>
    <xf numFmtId="41" fontId="11" fillId="0" borderId="62" xfId="44" applyNumberFormat="1" applyFont="1" applyFill="1" applyBorder="1" applyAlignment="1">
      <alignment vertical="center"/>
    </xf>
    <xf numFmtId="196" fontId="4" fillId="0" borderId="64" xfId="0" applyNumberFormat="1" applyFont="1" applyBorder="1" applyAlignment="1">
      <alignment horizontal="left" vertical="center"/>
    </xf>
    <xf numFmtId="0" fontId="11" fillId="0" borderId="65" xfId="0" applyFont="1" applyFill="1" applyBorder="1" applyAlignment="1">
      <alignment horizontal="left" vertical="center" wrapText="1"/>
    </xf>
    <xf numFmtId="41" fontId="11" fillId="34" borderId="66" xfId="0" applyNumberFormat="1" applyFont="1" applyFill="1" applyBorder="1" applyAlignment="1">
      <alignment vertical="center"/>
    </xf>
    <xf numFmtId="41" fontId="11" fillId="35" borderId="67" xfId="44" applyNumberFormat="1" applyFont="1" applyFill="1" applyBorder="1" applyAlignment="1">
      <alignment vertical="center"/>
    </xf>
    <xf numFmtId="41" fontId="11" fillId="4" borderId="66" xfId="44" applyNumberFormat="1" applyFont="1" applyFill="1" applyBorder="1" applyAlignment="1">
      <alignment vertical="center"/>
    </xf>
    <xf numFmtId="41" fontId="11" fillId="5" borderId="49" xfId="44" applyNumberFormat="1" applyFont="1" applyFill="1" applyBorder="1" applyAlignment="1">
      <alignment vertical="center"/>
    </xf>
    <xf numFmtId="41" fontId="11" fillId="0" borderId="67" xfId="44" applyNumberFormat="1" applyFont="1" applyFill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65" xfId="0" applyBorder="1" applyAlignment="1">
      <alignment/>
    </xf>
    <xf numFmtId="14" fontId="68" fillId="2" borderId="10" xfId="0" applyNumberFormat="1" applyFont="1" applyFill="1" applyBorder="1" applyAlignment="1">
      <alignment horizontal="center" vertical="center" wrapText="1"/>
    </xf>
    <xf numFmtId="41" fontId="69" fillId="4" borderId="18" xfId="44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 textRotation="90"/>
    </xf>
    <xf numFmtId="41" fontId="11" fillId="5" borderId="50" xfId="44" applyNumberFormat="1" applyFont="1" applyFill="1" applyBorder="1" applyAlignment="1">
      <alignment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vertical="center"/>
    </xf>
    <xf numFmtId="0" fontId="5" fillId="0" borderId="35" xfId="0" applyFont="1" applyFill="1" applyBorder="1" applyAlignment="1" quotePrefix="1">
      <alignment vertical="center"/>
    </xf>
    <xf numFmtId="0" fontId="0" fillId="0" borderId="36" xfId="0" applyFill="1" applyBorder="1" applyAlignment="1">
      <alignment/>
    </xf>
    <xf numFmtId="0" fontId="5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vertical="center"/>
    </xf>
    <xf numFmtId="0" fontId="11" fillId="0" borderId="69" xfId="0" applyFont="1" applyFill="1" applyBorder="1" applyAlignment="1">
      <alignment/>
    </xf>
    <xf numFmtId="0" fontId="1" fillId="0" borderId="69" xfId="0" applyFont="1" applyFill="1" applyBorder="1" applyAlignment="1">
      <alignment/>
    </xf>
    <xf numFmtId="0" fontId="11" fillId="0" borderId="69" xfId="0" applyFont="1" applyFill="1" applyBorder="1" applyAlignment="1">
      <alignment vertical="center" wrapText="1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196" fontId="5" fillId="0" borderId="72" xfId="0" applyNumberFormat="1" applyFont="1" applyFill="1" applyBorder="1" applyAlignment="1">
      <alignment horizontal="left" vertical="center"/>
    </xf>
    <xf numFmtId="0" fontId="11" fillId="0" borderId="73" xfId="0" applyFont="1" applyFill="1" applyBorder="1" applyAlignment="1">
      <alignment horizontal="left" vertical="center" wrapText="1"/>
    </xf>
    <xf numFmtId="0" fontId="5" fillId="0" borderId="7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5" fillId="35" borderId="75" xfId="0" applyFont="1" applyFill="1" applyBorder="1" applyAlignment="1">
      <alignment horizontal="center" vertical="center" wrapText="1"/>
    </xf>
    <xf numFmtId="0" fontId="5" fillId="4" borderId="75" xfId="0" applyFont="1" applyFill="1" applyBorder="1" applyAlignment="1">
      <alignment horizontal="center" vertical="center" wrapText="1"/>
    </xf>
    <xf numFmtId="0" fontId="5" fillId="4" borderId="76" xfId="0" applyFont="1" applyFill="1" applyBorder="1" applyAlignment="1">
      <alignment horizontal="center" vertical="center" wrapText="1"/>
    </xf>
    <xf numFmtId="14" fontId="68" fillId="35" borderId="14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14" fontId="68" fillId="4" borderId="14" xfId="0" applyNumberFormat="1" applyFont="1" applyFill="1" applyBorder="1" applyAlignment="1">
      <alignment horizontal="center" vertical="center" wrapText="1"/>
    </xf>
    <xf numFmtId="0" fontId="5" fillId="5" borderId="75" xfId="0" applyFont="1" applyFill="1" applyBorder="1" applyAlignment="1">
      <alignment horizontal="center" vertical="center"/>
    </xf>
    <xf numFmtId="41" fontId="11" fillId="0" borderId="37" xfId="0" applyNumberFormat="1" applyFont="1" applyFill="1" applyBorder="1" applyAlignment="1">
      <alignment horizontal="right" vertical="center"/>
    </xf>
    <xf numFmtId="41" fontId="11" fillId="0" borderId="39" xfId="0" applyNumberFormat="1" applyFont="1" applyFill="1" applyBorder="1" applyAlignment="1">
      <alignment horizontal="right" vertical="center"/>
    </xf>
    <xf numFmtId="41" fontId="11" fillId="0" borderId="77" xfId="0" applyNumberFormat="1" applyFont="1" applyFill="1" applyBorder="1" applyAlignment="1">
      <alignment horizontal="right" vertical="center"/>
    </xf>
    <xf numFmtId="41" fontId="11" fillId="0" borderId="78" xfId="0" applyNumberFormat="1" applyFont="1" applyFill="1" applyBorder="1" applyAlignment="1">
      <alignment horizontal="right" vertical="center"/>
    </xf>
    <xf numFmtId="41" fontId="11" fillId="0" borderId="14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22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 vertical="center" wrapText="1"/>
    </xf>
    <xf numFmtId="41" fontId="9" fillId="0" borderId="22" xfId="0" applyNumberFormat="1" applyFont="1" applyFill="1" applyBorder="1" applyAlignment="1">
      <alignment horizontal="left" vertical="center" wrapText="1"/>
    </xf>
    <xf numFmtId="41" fontId="11" fillId="4" borderId="37" xfId="0" applyNumberFormat="1" applyFont="1" applyFill="1" applyBorder="1" applyAlignment="1">
      <alignment horizontal="right" vertical="center"/>
    </xf>
    <xf numFmtId="41" fontId="11" fillId="4" borderId="14" xfId="0" applyNumberFormat="1" applyFont="1" applyFill="1" applyBorder="1" applyAlignment="1">
      <alignment horizontal="right" vertical="center"/>
    </xf>
    <xf numFmtId="41" fontId="11" fillId="7" borderId="37" xfId="0" applyNumberFormat="1" applyFont="1" applyFill="1" applyBorder="1" applyAlignment="1">
      <alignment horizontal="right" vertical="center"/>
    </xf>
    <xf numFmtId="41" fontId="11" fillId="7" borderId="14" xfId="0" applyNumberFormat="1" applyFont="1" applyFill="1" applyBorder="1" applyAlignment="1">
      <alignment horizontal="right" vertical="center"/>
    </xf>
    <xf numFmtId="0" fontId="5" fillId="7" borderId="14" xfId="0" applyFont="1" applyFill="1" applyBorder="1" applyAlignment="1">
      <alignment horizontal="center" vertical="center"/>
    </xf>
    <xf numFmtId="41" fontId="11" fillId="7" borderId="39" xfId="0" applyNumberFormat="1" applyFont="1" applyFill="1" applyBorder="1" applyAlignment="1">
      <alignment horizontal="right" vertical="center"/>
    </xf>
    <xf numFmtId="41" fontId="11" fillId="7" borderId="77" xfId="0" applyNumberFormat="1" applyFont="1" applyFill="1" applyBorder="1" applyAlignment="1">
      <alignment horizontal="right" vertical="center"/>
    </xf>
    <xf numFmtId="41" fontId="11" fillId="7" borderId="78" xfId="0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vertical="center"/>
    </xf>
    <xf numFmtId="0" fontId="68" fillId="2" borderId="10" xfId="0" applyFont="1" applyFill="1" applyBorder="1" applyAlignment="1">
      <alignment horizontal="center" vertical="center"/>
    </xf>
    <xf numFmtId="41" fontId="11" fillId="35" borderId="37" xfId="0" applyNumberFormat="1" applyFont="1" applyFill="1" applyBorder="1" applyAlignment="1">
      <alignment horizontal="right" vertical="center"/>
    </xf>
    <xf numFmtId="41" fontId="11" fillId="35" borderId="14" xfId="0" applyNumberFormat="1" applyFont="1" applyFill="1" applyBorder="1" applyAlignment="1">
      <alignment horizontal="right" vertical="center"/>
    </xf>
    <xf numFmtId="41" fontId="11" fillId="35" borderId="39" xfId="0" applyNumberFormat="1" applyFont="1" applyFill="1" applyBorder="1" applyAlignment="1">
      <alignment horizontal="right" vertical="center"/>
    </xf>
    <xf numFmtId="41" fontId="11" fillId="35" borderId="77" xfId="0" applyNumberFormat="1" applyFont="1" applyFill="1" applyBorder="1" applyAlignment="1">
      <alignment horizontal="right" vertical="center"/>
    </xf>
    <xf numFmtId="41" fontId="11" fillId="35" borderId="78" xfId="0" applyNumberFormat="1" applyFont="1" applyFill="1" applyBorder="1" applyAlignment="1">
      <alignment horizontal="right" vertical="center"/>
    </xf>
    <xf numFmtId="41" fontId="11" fillId="4" borderId="39" xfId="0" applyNumberFormat="1" applyFont="1" applyFill="1" applyBorder="1" applyAlignment="1">
      <alignment horizontal="right" vertical="center"/>
    </xf>
    <xf numFmtId="41" fontId="11" fillId="4" borderId="77" xfId="0" applyNumberFormat="1" applyFont="1" applyFill="1" applyBorder="1" applyAlignment="1">
      <alignment horizontal="right" vertical="center"/>
    </xf>
    <xf numFmtId="41" fontId="11" fillId="4" borderId="78" xfId="0" applyNumberFormat="1" applyFont="1" applyFill="1" applyBorder="1" applyAlignment="1">
      <alignment horizontal="right" vertical="center"/>
    </xf>
    <xf numFmtId="41" fontId="5" fillId="5" borderId="37" xfId="0" applyNumberFormat="1" applyFont="1" applyFill="1" applyBorder="1" applyAlignment="1">
      <alignment horizontal="right" vertical="center"/>
    </xf>
    <xf numFmtId="41" fontId="5" fillId="5" borderId="14" xfId="0" applyNumberFormat="1" applyFont="1" applyFill="1" applyBorder="1" applyAlignment="1">
      <alignment horizontal="right" vertical="center"/>
    </xf>
    <xf numFmtId="41" fontId="5" fillId="5" borderId="39" xfId="0" applyNumberFormat="1" applyFont="1" applyFill="1" applyBorder="1" applyAlignment="1">
      <alignment horizontal="right" vertical="center"/>
    </xf>
    <xf numFmtId="41" fontId="5" fillId="5" borderId="77" xfId="0" applyNumberFormat="1" applyFont="1" applyFill="1" applyBorder="1" applyAlignment="1">
      <alignment horizontal="right" vertical="center"/>
    </xf>
    <xf numFmtId="41" fontId="5" fillId="5" borderId="78" xfId="0" applyNumberFormat="1" applyFont="1" applyFill="1" applyBorder="1" applyAlignment="1">
      <alignment horizontal="right" vertical="center"/>
    </xf>
    <xf numFmtId="0" fontId="67" fillId="0" borderId="24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196" fontId="4" fillId="0" borderId="27" xfId="0" applyNumberFormat="1" applyFont="1" applyBorder="1" applyAlignment="1">
      <alignment horizontal="left" vertical="center"/>
    </xf>
    <xf numFmtId="41" fontId="11" fillId="35" borderId="33" xfId="44" applyNumberFormat="1" applyFont="1" applyFill="1" applyBorder="1" applyAlignment="1">
      <alignment vertical="center"/>
    </xf>
    <xf numFmtId="41" fontId="11" fillId="4" borderId="14" xfId="44" applyNumberFormat="1" applyFont="1" applyFill="1" applyBorder="1" applyAlignment="1">
      <alignment vertical="center"/>
    </xf>
    <xf numFmtId="0" fontId="0" fillId="0" borderId="23" xfId="0" applyBorder="1" applyAlignment="1">
      <alignment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1" fontId="19" fillId="38" borderId="75" xfId="0" applyNumberFormat="1" applyFont="1" applyFill="1" applyBorder="1" applyAlignment="1">
      <alignment horizontal="center" vertical="center" wrapText="1"/>
    </xf>
    <xf numFmtId="1" fontId="19" fillId="38" borderId="14" xfId="0" applyNumberFormat="1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/>
    </xf>
    <xf numFmtId="199" fontId="20" fillId="0" borderId="37" xfId="42" applyNumberFormat="1" applyFont="1" applyFill="1" applyBorder="1" applyAlignment="1">
      <alignment vertical="center"/>
    </xf>
    <xf numFmtId="0" fontId="20" fillId="0" borderId="77" xfId="0" applyFont="1" applyFill="1" applyBorder="1" applyAlignment="1">
      <alignment/>
    </xf>
    <xf numFmtId="0" fontId="20" fillId="0" borderId="77" xfId="0" applyFont="1" applyFill="1" applyBorder="1" applyAlignment="1">
      <alignment vertical="center"/>
    </xf>
    <xf numFmtId="0" fontId="20" fillId="0" borderId="54" xfId="0" applyFont="1" applyFill="1" applyBorder="1" applyAlignment="1">
      <alignment vertical="center"/>
    </xf>
    <xf numFmtId="0" fontId="20" fillId="0" borderId="78" xfId="0" applyFont="1" applyFill="1" applyBorder="1" applyAlignment="1">
      <alignment/>
    </xf>
    <xf numFmtId="199" fontId="20" fillId="0" borderId="78" xfId="42" applyNumberFormat="1" applyFont="1" applyFill="1" applyBorder="1" applyAlignment="1">
      <alignment vertical="center"/>
    </xf>
    <xf numFmtId="199" fontId="9" fillId="0" borderId="10" xfId="0" applyNumberFormat="1" applyFont="1" applyFill="1" applyBorder="1" applyAlignment="1">
      <alignment horizontal="left" vertical="center"/>
    </xf>
    <xf numFmtId="199" fontId="19" fillId="38" borderId="33" xfId="42" applyNumberFormat="1" applyFont="1" applyFill="1" applyBorder="1" applyAlignment="1">
      <alignment horizontal="right" vertical="center"/>
    </xf>
    <xf numFmtId="199" fontId="19" fillId="30" borderId="14" xfId="42" applyNumberFormat="1" applyFont="1" applyFill="1" applyBorder="1" applyAlignment="1">
      <alignment horizontal="right" vertical="center"/>
    </xf>
    <xf numFmtId="199" fontId="19" fillId="8" borderId="14" xfId="42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99" fontId="20" fillId="0" borderId="0" xfId="42" applyNumberFormat="1" applyFont="1" applyFill="1" applyBorder="1" applyAlignment="1">
      <alignment horizontal="right" vertical="center"/>
    </xf>
    <xf numFmtId="199" fontId="20" fillId="0" borderId="0" xfId="42" applyNumberFormat="1" applyFont="1" applyFill="1" applyBorder="1" applyAlignment="1">
      <alignment vertical="center"/>
    </xf>
    <xf numFmtId="199" fontId="22" fillId="0" borderId="0" xfId="42" applyNumberFormat="1" applyFont="1" applyFill="1" applyBorder="1" applyAlignment="1">
      <alignment horizontal="right" vertical="center"/>
    </xf>
    <xf numFmtId="199" fontId="9" fillId="0" borderId="0" xfId="42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7" borderId="7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41" fontId="11" fillId="3" borderId="18" xfId="0" applyNumberFormat="1" applyFont="1" applyFill="1" applyBorder="1" applyAlignment="1">
      <alignment vertical="center"/>
    </xf>
    <xf numFmtId="41" fontId="11" fillId="3" borderId="14" xfId="0" applyNumberFormat="1" applyFont="1" applyFill="1" applyBorder="1" applyAlignment="1">
      <alignment vertical="center"/>
    </xf>
    <xf numFmtId="41" fontId="11" fillId="3" borderId="19" xfId="0" applyNumberFormat="1" applyFont="1" applyFill="1" applyBorder="1" applyAlignment="1">
      <alignment vertical="center"/>
    </xf>
    <xf numFmtId="41" fontId="11" fillId="3" borderId="54" xfId="0" applyNumberFormat="1" applyFont="1" applyFill="1" applyBorder="1" applyAlignment="1">
      <alignment vertical="center"/>
    </xf>
    <xf numFmtId="41" fontId="11" fillId="3" borderId="18" xfId="44" applyNumberFormat="1" applyFont="1" applyFill="1" applyBorder="1" applyAlignment="1">
      <alignment vertical="center"/>
    </xf>
    <xf numFmtId="41" fontId="67" fillId="3" borderId="18" xfId="44" applyNumberFormat="1" applyFont="1" applyFill="1" applyBorder="1" applyAlignment="1">
      <alignment vertical="center" wrapText="1"/>
    </xf>
    <xf numFmtId="41" fontId="11" fillId="3" borderId="54" xfId="44" applyNumberFormat="1" applyFont="1" applyFill="1" applyBorder="1" applyAlignment="1">
      <alignment vertical="center"/>
    </xf>
    <xf numFmtId="41" fontId="11" fillId="3" borderId="45" xfId="44" applyNumberFormat="1" applyFont="1" applyFill="1" applyBorder="1" applyAlignment="1">
      <alignment vertical="center"/>
    </xf>
    <xf numFmtId="41" fontId="11" fillId="3" borderId="66" xfId="44" applyNumberFormat="1" applyFont="1" applyFill="1" applyBorder="1" applyAlignment="1">
      <alignment vertical="center"/>
    </xf>
    <xf numFmtId="41" fontId="69" fillId="3" borderId="18" xfId="44" applyNumberFormat="1" applyFont="1" applyFill="1" applyBorder="1" applyAlignment="1">
      <alignment vertical="center"/>
    </xf>
    <xf numFmtId="41" fontId="11" fillId="3" borderId="14" xfId="44" applyNumberFormat="1" applyFont="1" applyFill="1" applyBorder="1" applyAlignment="1">
      <alignment vertical="center"/>
    </xf>
    <xf numFmtId="14" fontId="68" fillId="3" borderId="14" xfId="0" applyNumberFormat="1" applyFont="1" applyFill="1" applyBorder="1" applyAlignment="1">
      <alignment horizontal="center" vertical="center" wrapText="1"/>
    </xf>
    <xf numFmtId="41" fontId="11" fillId="3" borderId="37" xfId="0" applyNumberFormat="1" applyFont="1" applyFill="1" applyBorder="1" applyAlignment="1">
      <alignment horizontal="right" vertical="center"/>
    </xf>
    <xf numFmtId="41" fontId="11" fillId="3" borderId="14" xfId="0" applyNumberFormat="1" applyFont="1" applyFill="1" applyBorder="1" applyAlignment="1">
      <alignment horizontal="right" vertical="center"/>
    </xf>
    <xf numFmtId="41" fontId="11" fillId="3" borderId="39" xfId="0" applyNumberFormat="1" applyFont="1" applyFill="1" applyBorder="1" applyAlignment="1">
      <alignment horizontal="right" vertical="center"/>
    </xf>
    <xf numFmtId="41" fontId="11" fillId="3" borderId="77" xfId="0" applyNumberFormat="1" applyFont="1" applyFill="1" applyBorder="1" applyAlignment="1">
      <alignment horizontal="right" vertical="center"/>
    </xf>
    <xf numFmtId="41" fontId="11" fillId="3" borderId="78" xfId="0" applyNumberFormat="1" applyFont="1" applyFill="1" applyBorder="1" applyAlignment="1">
      <alignment horizontal="right" vertical="center"/>
    </xf>
    <xf numFmtId="0" fontId="5" fillId="3" borderId="75" xfId="0" applyFont="1" applyFill="1" applyBorder="1" applyAlignment="1">
      <alignment horizontal="center" vertical="center" wrapText="1"/>
    </xf>
    <xf numFmtId="0" fontId="68" fillId="5" borderId="14" xfId="0" applyFont="1" applyFill="1" applyBorder="1" applyAlignment="1">
      <alignment horizontal="center" vertical="center"/>
    </xf>
    <xf numFmtId="0" fontId="11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169" fontId="11" fillId="0" borderId="0" xfId="0" applyNumberFormat="1" applyFont="1" applyAlignment="1">
      <alignment/>
    </xf>
    <xf numFmtId="41" fontId="11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41" fontId="11" fillId="5" borderId="79" xfId="44" applyNumberFormat="1" applyFont="1" applyFill="1" applyBorder="1" applyAlignment="1">
      <alignment vertical="center"/>
    </xf>
    <xf numFmtId="0" fontId="68" fillId="0" borderId="21" xfId="0" applyFont="1" applyFill="1" applyBorder="1" applyAlignment="1">
      <alignment horizontal="center" vertical="center"/>
    </xf>
    <xf numFmtId="0" fontId="13" fillId="8" borderId="11" xfId="0" applyFont="1" applyFill="1" applyBorder="1" applyAlignment="1">
      <alignment horizontal="center" vertical="center" wrapText="1"/>
    </xf>
    <xf numFmtId="0" fontId="13" fillId="8" borderId="2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49" fontId="5" fillId="36" borderId="11" xfId="0" applyNumberFormat="1" applyFont="1" applyFill="1" applyBorder="1" applyAlignment="1">
      <alignment horizontal="center" vertical="center" wrapText="1"/>
    </xf>
    <xf numFmtId="49" fontId="5" fillId="36" borderId="22" xfId="0" applyNumberFormat="1" applyFont="1" applyFill="1" applyBorder="1" applyAlignment="1">
      <alignment horizontal="center" vertical="center" wrapText="1"/>
    </xf>
    <xf numFmtId="49" fontId="5" fillId="36" borderId="15" xfId="0" applyNumberFormat="1" applyFont="1" applyFill="1" applyBorder="1" applyAlignment="1">
      <alignment horizontal="center" vertical="center" wrapText="1"/>
    </xf>
    <xf numFmtId="41" fontId="11" fillId="5" borderId="80" xfId="44" applyNumberFormat="1" applyFont="1" applyFill="1" applyBorder="1" applyAlignment="1">
      <alignment horizontal="center" vertical="center"/>
    </xf>
    <xf numFmtId="41" fontId="11" fillId="5" borderId="34" xfId="44" applyNumberFormat="1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 textRotation="90"/>
    </xf>
    <xf numFmtId="0" fontId="5" fillId="0" borderId="5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left" wrapText="1"/>
    </xf>
    <xf numFmtId="0" fontId="5" fillId="37" borderId="35" xfId="0" applyFont="1" applyFill="1" applyBorder="1" applyAlignment="1">
      <alignment horizontal="left" vertical="center" wrapText="1"/>
    </xf>
    <xf numFmtId="0" fontId="5" fillId="37" borderId="46" xfId="0" applyFont="1" applyFill="1" applyBorder="1" applyAlignment="1">
      <alignment horizontal="left" vertical="center" wrapText="1"/>
    </xf>
    <xf numFmtId="0" fontId="68" fillId="5" borderId="11" xfId="0" applyFont="1" applyFill="1" applyBorder="1" applyAlignment="1">
      <alignment horizontal="center" vertical="center"/>
    </xf>
    <xf numFmtId="0" fontId="68" fillId="5" borderId="15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left" vertical="center" textRotation="90"/>
    </xf>
    <xf numFmtId="0" fontId="12" fillId="0" borderId="49" xfId="0" applyFont="1" applyBorder="1" applyAlignment="1">
      <alignment horizontal="center" vertical="center" textRotation="90"/>
    </xf>
    <xf numFmtId="0" fontId="12" fillId="0" borderId="50" xfId="0" applyFont="1" applyBorder="1" applyAlignment="1">
      <alignment horizontal="center" vertical="center" textRotation="90"/>
    </xf>
    <xf numFmtId="0" fontId="15" fillId="0" borderId="0" xfId="0" applyFont="1" applyFill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20" fillId="0" borderId="78" xfId="0" applyFont="1" applyFill="1" applyBorder="1" applyAlignment="1">
      <alignment horizontal="center" vertical="center" wrapText="1"/>
    </xf>
    <xf numFmtId="1" fontId="19" fillId="30" borderId="75" xfId="0" applyNumberFormat="1" applyFont="1" applyFill="1" applyBorder="1" applyAlignment="1">
      <alignment horizontal="center" vertical="center" wrapText="1"/>
    </xf>
    <xf numFmtId="0" fontId="21" fillId="30" borderId="14" xfId="0" applyFont="1" applyFill="1" applyBorder="1" applyAlignment="1">
      <alignment horizontal="center" vertical="center" wrapText="1"/>
    </xf>
    <xf numFmtId="1" fontId="19" fillId="8" borderId="75" xfId="0" applyNumberFormat="1" applyFont="1" applyFill="1" applyBorder="1" applyAlignment="1">
      <alignment horizontal="center" vertical="center" wrapText="1"/>
    </xf>
    <xf numFmtId="0" fontId="21" fillId="8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1" fillId="0" borderId="69" xfId="0" applyFont="1" applyBorder="1" applyAlignment="1">
      <alignment/>
    </xf>
    <xf numFmtId="169" fontId="11" fillId="0" borderId="69" xfId="0" applyNumberFormat="1" applyFont="1" applyBorder="1" applyAlignment="1">
      <alignment/>
    </xf>
    <xf numFmtId="0" fontId="0" fillId="0" borderId="69" xfId="0" applyFont="1" applyBorder="1" applyAlignment="1">
      <alignment/>
    </xf>
    <xf numFmtId="0" fontId="0" fillId="0" borderId="69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="85" zoomScaleNormal="85" zoomScalePageLayoutView="0" workbookViewId="0" topLeftCell="A4">
      <selection activeCell="J17" sqref="J17"/>
    </sheetView>
  </sheetViews>
  <sheetFormatPr defaultColWidth="9.140625" defaultRowHeight="12.75"/>
  <cols>
    <col min="1" max="1" width="4.57421875" style="2" customWidth="1"/>
    <col min="2" max="2" width="4.28125" style="2" customWidth="1"/>
    <col min="3" max="3" width="69.28125" style="0" customWidth="1"/>
    <col min="4" max="5" width="14.7109375" style="0" hidden="1" customWidth="1"/>
    <col min="6" max="6" width="14.7109375" style="7" customWidth="1"/>
    <col min="7" max="8" width="14.7109375" style="9" customWidth="1"/>
    <col min="9" max="9" width="14.7109375" style="9" hidden="1" customWidth="1"/>
    <col min="10" max="10" width="15.8515625" style="0" customWidth="1"/>
    <col min="11" max="13" width="9.140625" style="0" customWidth="1"/>
    <col min="14" max="14" width="26.421875" style="0" customWidth="1"/>
  </cols>
  <sheetData>
    <row r="1" spans="1:10" ht="36" customHeight="1" thickBot="1">
      <c r="A1" s="303" t="s">
        <v>66</v>
      </c>
      <c r="B1" s="304"/>
      <c r="C1" s="304"/>
      <c r="D1" s="107"/>
      <c r="E1" s="107"/>
      <c r="F1" s="107"/>
      <c r="G1" s="107"/>
      <c r="H1" s="107"/>
      <c r="I1" s="107"/>
      <c r="J1" s="107"/>
    </row>
    <row r="2" spans="1:10" ht="18.75" customHeight="1">
      <c r="A2" s="6" t="s">
        <v>3</v>
      </c>
      <c r="J2" s="103"/>
    </row>
    <row r="3" spans="1:10" ht="23.25" customHeight="1" thickBot="1">
      <c r="A3" s="105" t="s">
        <v>8</v>
      </c>
      <c r="C3" s="106" t="s">
        <v>98</v>
      </c>
      <c r="D3" s="57"/>
      <c r="E3" s="57"/>
      <c r="F3" s="109"/>
      <c r="G3" s="58"/>
      <c r="H3" s="58"/>
      <c r="I3" s="58"/>
      <c r="J3" s="302"/>
    </row>
    <row r="4" spans="1:10" ht="45.75" customHeight="1">
      <c r="A4" s="3"/>
      <c r="B4" s="3"/>
      <c r="C4" s="217"/>
      <c r="D4" s="275" t="s">
        <v>93</v>
      </c>
      <c r="E4" s="204" t="s">
        <v>62</v>
      </c>
      <c r="F4" s="204" t="s">
        <v>91</v>
      </c>
      <c r="G4" s="205" t="s">
        <v>7</v>
      </c>
      <c r="H4" s="206" t="s">
        <v>65</v>
      </c>
      <c r="I4" s="294" t="s">
        <v>95</v>
      </c>
      <c r="J4" s="210" t="s">
        <v>68</v>
      </c>
    </row>
    <row r="5" spans="1:10" ht="22.5" customHeight="1" thickBot="1">
      <c r="A5" s="40"/>
      <c r="B5" s="40"/>
      <c r="C5" s="216"/>
      <c r="D5" s="226"/>
      <c r="E5" s="203"/>
      <c r="F5" s="207" t="s">
        <v>94</v>
      </c>
      <c r="G5" s="208"/>
      <c r="H5" s="209">
        <v>42465</v>
      </c>
      <c r="I5" s="288"/>
      <c r="J5" s="295" t="s">
        <v>97</v>
      </c>
    </row>
    <row r="6" spans="1:10" ht="22.5" customHeight="1" thickBot="1">
      <c r="A6" s="27"/>
      <c r="B6" s="41"/>
      <c r="C6" s="81" t="s">
        <v>4</v>
      </c>
      <c r="D6" s="116"/>
      <c r="E6" s="117"/>
      <c r="F6" s="184"/>
      <c r="G6" s="118"/>
      <c r="H6" s="184"/>
      <c r="I6" s="184"/>
      <c r="J6" s="231"/>
    </row>
    <row r="7" spans="1:10" ht="21" customHeight="1">
      <c r="A7" s="87">
        <v>1</v>
      </c>
      <c r="B7" s="190" t="s">
        <v>27</v>
      </c>
      <c r="C7" s="191"/>
      <c r="D7" s="224">
        <f>+'Actuals per month'!D6</f>
        <v>219066</v>
      </c>
      <c r="E7" s="211">
        <f>+'Actuals per month'!E6</f>
        <v>179816</v>
      </c>
      <c r="F7" s="232">
        <f>+'Actuals per month'!F6</f>
        <v>179816</v>
      </c>
      <c r="G7" s="222">
        <f>+'Actuals per month'!G6</f>
        <v>193916</v>
      </c>
      <c r="H7" s="222">
        <f>+'Actuals per month'!H6</f>
        <v>193916</v>
      </c>
      <c r="I7" s="289">
        <f>+'Actuals per month'!I6</f>
        <v>193916</v>
      </c>
      <c r="J7" s="240">
        <f>+'Actuals per month'!K6</f>
        <v>181816</v>
      </c>
    </row>
    <row r="8" spans="1:10" ht="18.75" customHeight="1" thickBot="1">
      <c r="A8" s="87">
        <v>2</v>
      </c>
      <c r="B8" s="190" t="s">
        <v>26</v>
      </c>
      <c r="C8" s="191"/>
      <c r="D8" s="225">
        <f>+'Actuals per month'!D9</f>
        <v>53804</v>
      </c>
      <c r="E8" s="215">
        <f>+'Actuals per month'!E9</f>
        <v>22500</v>
      </c>
      <c r="F8" s="233">
        <f>+'Actuals per month'!F9</f>
        <v>24369.26</v>
      </c>
      <c r="G8" s="223">
        <f>+'Actuals per month'!G9</f>
        <v>22500</v>
      </c>
      <c r="H8" s="223">
        <f>+'Actuals per month'!H9</f>
        <v>22500</v>
      </c>
      <c r="I8" s="290">
        <f>+'Actuals per month'!I9</f>
        <v>22500</v>
      </c>
      <c r="J8" s="241">
        <f>+'Actuals per month'!K9</f>
        <v>22500</v>
      </c>
    </row>
    <row r="9" spans="1:10" ht="24.75" customHeight="1" thickBot="1">
      <c r="A9" s="27"/>
      <c r="B9" s="41"/>
      <c r="C9" s="47" t="s">
        <v>1</v>
      </c>
      <c r="D9" s="28">
        <f aca="true" t="shared" si="0" ref="D9:J9">+D7+D8</f>
        <v>272870</v>
      </c>
      <c r="E9" s="28">
        <f t="shared" si="0"/>
        <v>202316</v>
      </c>
      <c r="F9" s="28">
        <f t="shared" si="0"/>
        <v>204185.26</v>
      </c>
      <c r="G9" s="28">
        <f t="shared" si="0"/>
        <v>216416</v>
      </c>
      <c r="H9" s="28">
        <f t="shared" si="0"/>
        <v>216416</v>
      </c>
      <c r="I9" s="28">
        <f>+I7+I8</f>
        <v>216416</v>
      </c>
      <c r="J9" s="100">
        <f t="shared" si="0"/>
        <v>204316</v>
      </c>
    </row>
    <row r="10" spans="1:10" s="218" customFormat="1" ht="15.75" customHeight="1" thickBot="1">
      <c r="A10" s="219"/>
      <c r="B10" s="219"/>
      <c r="C10" s="220"/>
      <c r="D10" s="221"/>
      <c r="E10" s="221"/>
      <c r="F10" s="221"/>
      <c r="G10" s="221"/>
      <c r="H10" s="221"/>
      <c r="I10" s="221"/>
      <c r="J10" s="221"/>
    </row>
    <row r="11" spans="1:10" ht="21.75" customHeight="1" thickBot="1">
      <c r="A11" s="27"/>
      <c r="B11" s="41"/>
      <c r="C11" s="81" t="s">
        <v>5</v>
      </c>
      <c r="D11" s="116"/>
      <c r="E11" s="117"/>
      <c r="F11" s="117"/>
      <c r="G11" s="118"/>
      <c r="H11" s="118"/>
      <c r="I11" s="118"/>
      <c r="J11" s="230"/>
    </row>
    <row r="12" spans="1:10" ht="18" customHeight="1">
      <c r="A12" s="88">
        <v>1</v>
      </c>
      <c r="B12" s="305" t="s">
        <v>31</v>
      </c>
      <c r="C12" s="306"/>
      <c r="D12" s="227">
        <f>+'Actuals per month'!D16</f>
        <v>16428</v>
      </c>
      <c r="E12" s="212">
        <f>+'Actuals per month'!E16</f>
        <v>24010</v>
      </c>
      <c r="F12" s="234">
        <f>+'Actuals per month'!F16</f>
        <v>25291.59</v>
      </c>
      <c r="G12" s="237">
        <f>+'Actuals per month'!G16</f>
        <v>27151.22</v>
      </c>
      <c r="H12" s="237">
        <f>+'Actuals per month'!H16</f>
        <v>30586</v>
      </c>
      <c r="I12" s="291">
        <f>+'Actuals per month'!I16</f>
        <v>30286</v>
      </c>
      <c r="J12" s="242">
        <f>+'Actuals per month'!K16</f>
        <v>23728.199999999997</v>
      </c>
    </row>
    <row r="13" spans="1:10" ht="18" customHeight="1">
      <c r="A13" s="192">
        <v>2</v>
      </c>
      <c r="B13" s="199" t="s">
        <v>36</v>
      </c>
      <c r="C13" s="194"/>
      <c r="D13" s="228">
        <f>+'Actuals per month'!D23</f>
        <v>116231</v>
      </c>
      <c r="E13" s="213">
        <f>+'Actuals per month'!E23</f>
        <v>150000</v>
      </c>
      <c r="F13" s="235">
        <f>+'Actuals per month'!F23</f>
        <v>159330.17</v>
      </c>
      <c r="G13" s="238">
        <f>+'Actuals per month'!G23</f>
        <v>150000</v>
      </c>
      <c r="H13" s="238">
        <f>+'Actuals per month'!H23</f>
        <v>155000</v>
      </c>
      <c r="I13" s="292">
        <f>+'Actuals per month'!I23</f>
        <v>155000</v>
      </c>
      <c r="J13" s="243">
        <f>+'Actuals per month'!K23</f>
        <v>148555.04</v>
      </c>
    </row>
    <row r="14" spans="1:10" ht="18" customHeight="1">
      <c r="A14" s="192">
        <v>3</v>
      </c>
      <c r="B14" s="199" t="s">
        <v>39</v>
      </c>
      <c r="C14" s="195"/>
      <c r="D14" s="228">
        <f>+'Actuals per month'!D27</f>
        <v>17306</v>
      </c>
      <c r="E14" s="213">
        <f>+'Actuals per month'!E27</f>
        <v>4650</v>
      </c>
      <c r="F14" s="235">
        <f>+'Actuals per month'!F27</f>
        <v>7340.430000000001</v>
      </c>
      <c r="G14" s="238">
        <f>+'Actuals per month'!G27</f>
        <v>5866</v>
      </c>
      <c r="H14" s="238">
        <f>+'Actuals per month'!H27</f>
        <v>7336</v>
      </c>
      <c r="I14" s="292">
        <f>+'Actuals per month'!I27</f>
        <v>7336</v>
      </c>
      <c r="J14" s="243">
        <f>+'Actuals per month'!K27</f>
        <v>7970.799999999999</v>
      </c>
    </row>
    <row r="15" spans="1:10" ht="18" customHeight="1">
      <c r="A15" s="192">
        <v>4</v>
      </c>
      <c r="B15" s="199" t="s">
        <v>42</v>
      </c>
      <c r="C15" s="193"/>
      <c r="D15" s="228">
        <f>+'Actuals per month'!D33</f>
        <v>2725</v>
      </c>
      <c r="E15" s="213">
        <f>+'Actuals per month'!E33</f>
        <v>1000</v>
      </c>
      <c r="F15" s="235">
        <f>+'Actuals per month'!F33</f>
        <v>2596.86</v>
      </c>
      <c r="G15" s="238">
        <f>+'Actuals per month'!G33</f>
        <v>7500</v>
      </c>
      <c r="H15" s="238">
        <f>+'Actuals per month'!H33</f>
        <v>7500</v>
      </c>
      <c r="I15" s="292">
        <f>+'Actuals per month'!I33</f>
        <v>1500</v>
      </c>
      <c r="J15" s="243">
        <f>+'Actuals per month'!K33</f>
        <v>6317.88</v>
      </c>
    </row>
    <row r="16" spans="1:10" ht="18" customHeight="1">
      <c r="A16" s="192">
        <v>5</v>
      </c>
      <c r="B16" s="200" t="s">
        <v>44</v>
      </c>
      <c r="C16" s="196"/>
      <c r="D16" s="228">
        <f>+'Actuals per month'!D35</f>
        <v>8593</v>
      </c>
      <c r="E16" s="213">
        <f>+'Actuals per month'!E35</f>
        <v>18500</v>
      </c>
      <c r="F16" s="235">
        <f>+'Actuals per month'!F35</f>
        <v>13882.94</v>
      </c>
      <c r="G16" s="238">
        <f>+'Actuals per month'!G35</f>
        <v>18500</v>
      </c>
      <c r="H16" s="238">
        <f>+'Actuals per month'!H35</f>
        <v>18500</v>
      </c>
      <c r="I16" s="292">
        <f>+'Actuals per month'!I35</f>
        <v>18500</v>
      </c>
      <c r="J16" s="243">
        <f>+'Actuals per month'!K35</f>
        <v>20735.249999999996</v>
      </c>
    </row>
    <row r="17" spans="1:10" ht="18" customHeight="1">
      <c r="A17" s="192">
        <v>6</v>
      </c>
      <c r="B17" s="200" t="s">
        <v>47</v>
      </c>
      <c r="C17" s="201"/>
      <c r="D17" s="228">
        <f>+'Actuals per month'!D39</f>
        <v>10936</v>
      </c>
      <c r="E17" s="213">
        <f>+'Actuals per month'!E39</f>
        <v>13295</v>
      </c>
      <c r="F17" s="235">
        <f>+'Actuals per month'!F39</f>
        <v>13204.97</v>
      </c>
      <c r="G17" s="238">
        <f>+'Actuals per month'!G39</f>
        <v>26060.5</v>
      </c>
      <c r="H17" s="238">
        <f>+'Actuals per month'!H39</f>
        <v>24255.670000000002</v>
      </c>
      <c r="I17" s="292">
        <f>+'Actuals per month'!I39</f>
        <v>24255.670000000002</v>
      </c>
      <c r="J17" s="243">
        <f>+'Actuals per month'!K39</f>
        <v>11906.46</v>
      </c>
    </row>
    <row r="18" spans="1:10" ht="18" customHeight="1">
      <c r="A18" s="192">
        <v>7</v>
      </c>
      <c r="B18" s="200" t="s">
        <v>51</v>
      </c>
      <c r="C18" s="201"/>
      <c r="D18" s="228">
        <f>+'Actuals per month'!D44</f>
        <v>3160</v>
      </c>
      <c r="E18" s="213">
        <f>+'Actuals per month'!E44</f>
        <v>1500</v>
      </c>
      <c r="F18" s="235">
        <f>+'Actuals per month'!F44</f>
        <v>20.21</v>
      </c>
      <c r="G18" s="238">
        <f>+'Actuals per month'!G44</f>
        <v>7865</v>
      </c>
      <c r="H18" s="238">
        <f>+'Actuals per month'!H44</f>
        <v>7865</v>
      </c>
      <c r="I18" s="292">
        <f>+'Actuals per month'!I44</f>
        <v>500</v>
      </c>
      <c r="J18" s="243">
        <f>+'Actuals per month'!K44</f>
        <v>1862.3999999999999</v>
      </c>
    </row>
    <row r="19" spans="1:10" ht="18" customHeight="1">
      <c r="A19" s="192">
        <v>8</v>
      </c>
      <c r="B19" s="199" t="s">
        <v>54</v>
      </c>
      <c r="C19" s="193"/>
      <c r="D19" s="228">
        <f>+'Actuals per month'!D47</f>
        <v>0</v>
      </c>
      <c r="E19" s="213">
        <f>+'Actuals per month'!E47</f>
        <v>6050</v>
      </c>
      <c r="F19" s="235">
        <f>+'Actuals per month'!F47</f>
        <v>4739.2</v>
      </c>
      <c r="G19" s="238">
        <f>+'Actuals per month'!G47</f>
        <v>6050</v>
      </c>
      <c r="H19" s="238">
        <f>+'Actuals per month'!H47</f>
        <v>7050</v>
      </c>
      <c r="I19" s="292">
        <f>+'Actuals per month'!I47</f>
        <v>6550</v>
      </c>
      <c r="J19" s="243">
        <f>+'Actuals per month'!K47</f>
        <v>3373.18</v>
      </c>
    </row>
    <row r="20" spans="1:10" ht="18" customHeight="1" thickBot="1">
      <c r="A20" s="197">
        <v>9</v>
      </c>
      <c r="B20" s="202" t="s">
        <v>60</v>
      </c>
      <c r="C20" s="198"/>
      <c r="D20" s="229">
        <f>+'Actuals per month'!D50</f>
        <v>10856</v>
      </c>
      <c r="E20" s="214">
        <f>+'Actuals per month'!E50</f>
        <v>0</v>
      </c>
      <c r="F20" s="236">
        <f>+'Actuals per month'!F50</f>
        <v>0</v>
      </c>
      <c r="G20" s="239">
        <f>+'Actuals per month'!G50</f>
        <v>0</v>
      </c>
      <c r="H20" s="239">
        <f>+'Actuals per month'!H50</f>
        <v>0</v>
      </c>
      <c r="I20" s="293">
        <f>+'Actuals per month'!I50</f>
        <v>0</v>
      </c>
      <c r="J20" s="244">
        <f>+'Actuals per month'!K50</f>
        <v>0</v>
      </c>
    </row>
    <row r="21" spans="1:10" ht="29.25" customHeight="1" thickBot="1">
      <c r="A21" s="27"/>
      <c r="B21" s="41"/>
      <c r="C21" s="47" t="s">
        <v>0</v>
      </c>
      <c r="D21" s="28">
        <f aca="true" t="shared" si="1" ref="D21:J21">+D12+D13+D14+D15+D16+D17+D18+D19+D20</f>
        <v>186235</v>
      </c>
      <c r="E21" s="28">
        <f t="shared" si="1"/>
        <v>219005</v>
      </c>
      <c r="F21" s="28">
        <f t="shared" si="1"/>
        <v>226406.37</v>
      </c>
      <c r="G21" s="28">
        <f t="shared" si="1"/>
        <v>248992.72</v>
      </c>
      <c r="H21" s="28">
        <f t="shared" si="1"/>
        <v>258092.67</v>
      </c>
      <c r="I21" s="28">
        <f>+I12+I13+I14+I15+I16+I17+I18+I19+I20</f>
        <v>243927.67</v>
      </c>
      <c r="J21" s="100">
        <f t="shared" si="1"/>
        <v>224449.20999999996</v>
      </c>
    </row>
    <row r="22" spans="1:10" ht="20.25" customHeight="1" thickBot="1">
      <c r="A22" s="3"/>
      <c r="B22" s="3"/>
      <c r="C22" s="1"/>
      <c r="D22" s="1"/>
      <c r="E22" s="8"/>
      <c r="F22" s="8"/>
      <c r="G22" s="8"/>
      <c r="H22" s="8"/>
      <c r="I22" s="8"/>
      <c r="J22" s="8"/>
    </row>
    <row r="23" spans="1:10" ht="28.5" customHeight="1" thickBot="1">
      <c r="A23" s="19"/>
      <c r="B23" s="61"/>
      <c r="C23" s="48" t="s">
        <v>10</v>
      </c>
      <c r="D23" s="18">
        <f aca="true" t="shared" si="2" ref="D23:J23">+D9-D21</f>
        <v>86635</v>
      </c>
      <c r="E23" s="18">
        <f t="shared" si="2"/>
        <v>-16689</v>
      </c>
      <c r="F23" s="18">
        <f t="shared" si="2"/>
        <v>-22221.109999999986</v>
      </c>
      <c r="G23" s="18">
        <f t="shared" si="2"/>
        <v>-32576.72</v>
      </c>
      <c r="H23" s="18">
        <f t="shared" si="2"/>
        <v>-41676.67000000001</v>
      </c>
      <c r="I23" s="18">
        <f>+I9-I21</f>
        <v>-27511.670000000013</v>
      </c>
      <c r="J23" s="30">
        <f t="shared" si="2"/>
        <v>-20133.209999999963</v>
      </c>
    </row>
    <row r="24" spans="1:10" ht="18" customHeight="1">
      <c r="A24" s="29"/>
      <c r="B24" s="29"/>
      <c r="C24" s="59"/>
      <c r="D24" s="59"/>
      <c r="E24" s="59"/>
      <c r="F24" s="59"/>
      <c r="G24" s="60"/>
      <c r="H24" s="60"/>
      <c r="I24" s="60"/>
      <c r="J24" s="59"/>
    </row>
    <row r="25" spans="1:10" ht="18" customHeight="1">
      <c r="A25" s="29"/>
      <c r="B25" s="29"/>
      <c r="C25" s="59"/>
      <c r="D25" s="59"/>
      <c r="E25" s="59"/>
      <c r="F25" s="59"/>
      <c r="G25" s="60"/>
      <c r="H25" s="60"/>
      <c r="I25" s="60"/>
      <c r="J25" s="59"/>
    </row>
    <row r="26" spans="1:10" ht="18" customHeight="1">
      <c r="A26" s="29"/>
      <c r="B26" s="29"/>
      <c r="C26" s="59"/>
      <c r="D26" s="59"/>
      <c r="E26" s="59"/>
      <c r="F26" s="59"/>
      <c r="G26" s="60"/>
      <c r="H26" s="60"/>
      <c r="I26" s="60"/>
      <c r="J26" s="59"/>
    </row>
    <row r="27" spans="1:10" ht="18" customHeight="1">
      <c r="A27" s="29"/>
      <c r="B27" s="29"/>
      <c r="C27" s="59"/>
      <c r="D27" s="59"/>
      <c r="E27" s="59"/>
      <c r="F27" s="59"/>
      <c r="G27" s="60"/>
      <c r="H27" s="60"/>
      <c r="I27" s="60"/>
      <c r="J27" s="59"/>
    </row>
    <row r="28" spans="1:10" ht="18" customHeight="1">
      <c r="A28" s="29"/>
      <c r="B28" s="29"/>
      <c r="C28" s="59"/>
      <c r="D28" s="59"/>
      <c r="E28" s="59"/>
      <c r="F28" s="59"/>
      <c r="G28" s="60"/>
      <c r="H28" s="60"/>
      <c r="I28" s="60"/>
      <c r="J28" s="59"/>
    </row>
    <row r="29" spans="1:10" ht="14.25">
      <c r="A29" s="29"/>
      <c r="B29" s="29"/>
      <c r="C29" s="59"/>
      <c r="D29" s="59"/>
      <c r="E29" s="59"/>
      <c r="F29" s="59"/>
      <c r="G29" s="60"/>
      <c r="H29" s="60"/>
      <c r="I29" s="60"/>
      <c r="J29" s="59"/>
    </row>
    <row r="30" spans="1:10" ht="14.25">
      <c r="A30" s="29"/>
      <c r="B30" s="29"/>
      <c r="C30" s="59"/>
      <c r="D30" s="59"/>
      <c r="E30" s="59"/>
      <c r="F30" s="59"/>
      <c r="G30" s="60"/>
      <c r="H30" s="60"/>
      <c r="I30" s="60"/>
      <c r="J30" s="59"/>
    </row>
    <row r="31" spans="1:10" ht="14.25">
      <c r="A31" s="29"/>
      <c r="B31" s="29"/>
      <c r="C31" s="59"/>
      <c r="D31" s="59"/>
      <c r="E31" s="59"/>
      <c r="F31" s="59"/>
      <c r="G31" s="60"/>
      <c r="H31" s="60"/>
      <c r="I31" s="60"/>
      <c r="J31" s="59"/>
    </row>
    <row r="32" spans="1:10" ht="14.25">
      <c r="A32" s="29"/>
      <c r="B32" s="29"/>
      <c r="C32" s="59"/>
      <c r="D32" s="59"/>
      <c r="E32" s="59"/>
      <c r="F32" s="59"/>
      <c r="G32" s="60"/>
      <c r="H32" s="60"/>
      <c r="I32" s="60"/>
      <c r="J32" s="59"/>
    </row>
    <row r="33" spans="1:10" ht="14.25">
      <c r="A33" s="29"/>
      <c r="B33" s="29"/>
      <c r="C33" s="59"/>
      <c r="D33" s="59"/>
      <c r="E33" s="59"/>
      <c r="F33" s="59"/>
      <c r="G33" s="60"/>
      <c r="H33" s="60"/>
      <c r="I33" s="60"/>
      <c r="J33" s="59"/>
    </row>
    <row r="34" spans="1:10" ht="14.25">
      <c r="A34" s="29"/>
      <c r="B34" s="29"/>
      <c r="C34" s="59"/>
      <c r="D34" s="59"/>
      <c r="E34" s="59"/>
      <c r="F34" s="59"/>
      <c r="G34" s="60"/>
      <c r="H34" s="60"/>
      <c r="I34" s="60"/>
      <c r="J34" s="59"/>
    </row>
    <row r="35" spans="3:10" ht="12.75">
      <c r="C35" s="7"/>
      <c r="D35" s="7"/>
      <c r="E35" s="7"/>
      <c r="J35" s="7"/>
    </row>
    <row r="36" spans="3:10" ht="12.75">
      <c r="C36" s="7"/>
      <c r="D36" s="7"/>
      <c r="E36" s="7"/>
      <c r="J36" s="7"/>
    </row>
    <row r="37" spans="3:10" ht="12.75">
      <c r="C37" s="7"/>
      <c r="D37" s="7"/>
      <c r="E37" s="7"/>
      <c r="J37" s="7"/>
    </row>
    <row r="38" spans="3:10" ht="12.75">
      <c r="C38" s="7"/>
      <c r="D38" s="7"/>
      <c r="E38" s="7"/>
      <c r="J38" s="7"/>
    </row>
    <row r="39" spans="3:10" ht="12.75">
      <c r="C39" s="7"/>
      <c r="D39" s="7"/>
      <c r="E39" s="7"/>
      <c r="J39" s="7"/>
    </row>
  </sheetData>
  <sheetProtection/>
  <mergeCells count="2">
    <mergeCell ref="A1:C1"/>
    <mergeCell ref="B12:C12"/>
  </mergeCells>
  <printOptions/>
  <pageMargins left="0.25" right="0.25" top="0.75" bottom="0.75" header="0.3" footer="0.3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tabSelected="1" zoomScale="79" zoomScaleNormal="79" zoomScalePageLayoutView="0" workbookViewId="0" topLeftCell="A4">
      <pane xSplit="3" topLeftCell="G1" activePane="topRight" state="frozen"/>
      <selection pane="topLeft" activeCell="A1" sqref="A1"/>
      <selection pane="topRight" activeCell="C21" sqref="C21"/>
    </sheetView>
  </sheetViews>
  <sheetFormatPr defaultColWidth="9.140625" defaultRowHeight="12.75"/>
  <cols>
    <col min="1" max="1" width="4.57421875" style="2" customWidth="1"/>
    <col min="2" max="2" width="4.28125" style="2" customWidth="1"/>
    <col min="3" max="3" width="69.28125" style="0" customWidth="1"/>
    <col min="4" max="4" width="11.28125" style="0" hidden="1" customWidth="1"/>
    <col min="5" max="5" width="14.7109375" style="0" hidden="1" customWidth="1"/>
    <col min="6" max="6" width="14.7109375" style="7" hidden="1" customWidth="1"/>
    <col min="7" max="9" width="14.7109375" style="9" customWidth="1"/>
    <col min="10" max="10" width="14.7109375" style="0" customWidth="1"/>
    <col min="11" max="11" width="15.8515625" style="0" customWidth="1"/>
    <col min="12" max="23" width="14.7109375" style="0" customWidth="1"/>
    <col min="24" max="24" width="53.7109375" style="0" customWidth="1"/>
    <col min="25" max="27" width="9.140625" style="0" customWidth="1"/>
    <col min="28" max="28" width="26.421875" style="0" customWidth="1"/>
  </cols>
  <sheetData>
    <row r="1" spans="1:23" ht="36" customHeight="1" thickBot="1">
      <c r="A1" s="303" t="s">
        <v>24</v>
      </c>
      <c r="B1" s="304"/>
      <c r="C1" s="304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8"/>
    </row>
    <row r="2" spans="1:23" ht="18.75" customHeight="1" thickBot="1">
      <c r="A2" s="6" t="s">
        <v>3</v>
      </c>
      <c r="J2" s="95">
        <v>12</v>
      </c>
      <c r="K2" s="103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23.25" customHeight="1" thickBot="1">
      <c r="A3" s="105" t="s">
        <v>8</v>
      </c>
      <c r="C3" s="106" t="s">
        <v>98</v>
      </c>
      <c r="D3" s="57"/>
      <c r="E3" s="57"/>
      <c r="F3" s="109"/>
      <c r="G3" s="58"/>
      <c r="H3" s="58"/>
      <c r="I3" s="58"/>
      <c r="J3" s="317" t="s">
        <v>97</v>
      </c>
      <c r="K3" s="318"/>
      <c r="L3" s="307" t="s">
        <v>67</v>
      </c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9"/>
    </row>
    <row r="4" spans="1:23" ht="45.75" customHeight="1" thickBot="1">
      <c r="A4" s="40"/>
      <c r="B4" s="40"/>
      <c r="C4" s="104"/>
      <c r="D4" s="274" t="s">
        <v>93</v>
      </c>
      <c r="E4" s="55" t="s">
        <v>62</v>
      </c>
      <c r="F4" s="55" t="s">
        <v>91</v>
      </c>
      <c r="G4" s="54" t="s">
        <v>7</v>
      </c>
      <c r="H4" s="68" t="s">
        <v>69</v>
      </c>
      <c r="I4" s="276" t="s">
        <v>95</v>
      </c>
      <c r="J4" s="188" t="s">
        <v>23</v>
      </c>
      <c r="K4" s="189" t="s">
        <v>9</v>
      </c>
      <c r="L4" s="56" t="s">
        <v>11</v>
      </c>
      <c r="M4" s="56" t="s">
        <v>12</v>
      </c>
      <c r="N4" s="62" t="s">
        <v>13</v>
      </c>
      <c r="O4" s="62" t="s">
        <v>14</v>
      </c>
      <c r="P4" s="62" t="s">
        <v>15</v>
      </c>
      <c r="Q4" s="62" t="s">
        <v>16</v>
      </c>
      <c r="R4" s="62" t="s">
        <v>17</v>
      </c>
      <c r="S4" s="62" t="s">
        <v>22</v>
      </c>
      <c r="T4" s="62" t="s">
        <v>18</v>
      </c>
      <c r="U4" s="62" t="s">
        <v>19</v>
      </c>
      <c r="V4" s="63" t="s">
        <v>20</v>
      </c>
      <c r="W4" s="64" t="s">
        <v>21</v>
      </c>
    </row>
    <row r="5" spans="1:23" ht="22.5" customHeight="1" thickBot="1">
      <c r="A5" s="27"/>
      <c r="B5" s="41"/>
      <c r="C5" s="81" t="s">
        <v>4</v>
      </c>
      <c r="D5" s="116"/>
      <c r="E5" s="117"/>
      <c r="F5" s="184" t="s">
        <v>92</v>
      </c>
      <c r="G5" s="118"/>
      <c r="H5" s="184">
        <v>42465</v>
      </c>
      <c r="I5" s="184">
        <v>42465</v>
      </c>
      <c r="J5" s="119"/>
      <c r="K5" s="120"/>
      <c r="L5" s="114"/>
      <c r="M5" s="114"/>
      <c r="N5" s="114"/>
      <c r="O5" s="114"/>
      <c r="P5" s="114"/>
      <c r="Q5" s="115"/>
      <c r="R5" s="114"/>
      <c r="S5" s="114"/>
      <c r="T5" s="114"/>
      <c r="U5" s="114"/>
      <c r="V5" s="114"/>
      <c r="W5" s="114"/>
    </row>
    <row r="6" spans="1:24" ht="21" customHeight="1">
      <c r="A6" s="87">
        <v>1</v>
      </c>
      <c r="B6" s="78" t="s">
        <v>27</v>
      </c>
      <c r="C6" s="79"/>
      <c r="D6" s="126">
        <f aca="true" t="shared" si="0" ref="D6:W6">SUM(D7:D8)</f>
        <v>219066</v>
      </c>
      <c r="E6" s="126">
        <f>SUM(E7:E8)</f>
        <v>179816</v>
      </c>
      <c r="F6" s="126">
        <f t="shared" si="0"/>
        <v>179816</v>
      </c>
      <c r="G6" s="126">
        <f t="shared" si="0"/>
        <v>193916</v>
      </c>
      <c r="H6" s="126">
        <f t="shared" si="0"/>
        <v>193916</v>
      </c>
      <c r="I6" s="126">
        <f>SUM(I7:I8)</f>
        <v>193916</v>
      </c>
      <c r="J6" s="139">
        <f t="shared" si="0"/>
        <v>193916</v>
      </c>
      <c r="K6" s="137">
        <f t="shared" si="0"/>
        <v>181816</v>
      </c>
      <c r="L6" s="126">
        <f t="shared" si="0"/>
        <v>0</v>
      </c>
      <c r="M6" s="126">
        <f t="shared" si="0"/>
        <v>0</v>
      </c>
      <c r="N6" s="126">
        <f t="shared" si="0"/>
        <v>181816</v>
      </c>
      <c r="O6" s="126">
        <f t="shared" si="0"/>
        <v>0</v>
      </c>
      <c r="P6" s="126">
        <f t="shared" si="0"/>
        <v>0</v>
      </c>
      <c r="Q6" s="126">
        <f t="shared" si="0"/>
        <v>0</v>
      </c>
      <c r="R6" s="126">
        <f t="shared" si="0"/>
        <v>0</v>
      </c>
      <c r="S6" s="126">
        <f t="shared" si="0"/>
        <v>0</v>
      </c>
      <c r="T6" s="126">
        <f t="shared" si="0"/>
        <v>0</v>
      </c>
      <c r="U6" s="126">
        <f t="shared" si="0"/>
        <v>0</v>
      </c>
      <c r="V6" s="126">
        <f t="shared" si="0"/>
        <v>0</v>
      </c>
      <c r="W6" s="126">
        <f t="shared" si="0"/>
        <v>0</v>
      </c>
      <c r="X6" s="11"/>
    </row>
    <row r="7" spans="1:24" s="15" customFormat="1" ht="21" customHeight="1">
      <c r="A7" s="20"/>
      <c r="B7" s="51">
        <v>1.1</v>
      </c>
      <c r="C7" s="42" t="s">
        <v>2</v>
      </c>
      <c r="D7" s="33">
        <v>189066</v>
      </c>
      <c r="E7" s="36">
        <v>179816</v>
      </c>
      <c r="F7" s="36">
        <v>179816</v>
      </c>
      <c r="G7" s="37">
        <v>181816</v>
      </c>
      <c r="H7" s="37">
        <v>181816</v>
      </c>
      <c r="I7" s="277">
        <v>181816</v>
      </c>
      <c r="J7" s="101">
        <f>+G7/12*$J$2</f>
        <v>181816</v>
      </c>
      <c r="K7" s="65">
        <f>SUM(L7:W7)</f>
        <v>181816</v>
      </c>
      <c r="L7" s="70"/>
      <c r="M7" s="70"/>
      <c r="N7" s="70">
        <v>181816</v>
      </c>
      <c r="O7" s="70"/>
      <c r="P7" s="70"/>
      <c r="Q7" s="71"/>
      <c r="R7" s="70"/>
      <c r="S7" s="70"/>
      <c r="T7" s="70"/>
      <c r="U7" s="70"/>
      <c r="V7" s="70"/>
      <c r="W7" s="70"/>
      <c r="X7" s="14"/>
    </row>
    <row r="8" spans="1:23" ht="21" customHeight="1" thickBot="1">
      <c r="A8" s="23"/>
      <c r="B8" s="53">
        <v>1.2</v>
      </c>
      <c r="C8" s="46" t="s">
        <v>25</v>
      </c>
      <c r="D8" s="24">
        <v>30000</v>
      </c>
      <c r="E8" s="25">
        <v>0</v>
      </c>
      <c r="F8" s="25">
        <v>0</v>
      </c>
      <c r="G8" s="26">
        <v>12100</v>
      </c>
      <c r="H8" s="26">
        <v>12100</v>
      </c>
      <c r="I8" s="278">
        <v>12100</v>
      </c>
      <c r="J8" s="67">
        <f>+G8/12*$J$2</f>
        <v>12100</v>
      </c>
      <c r="K8" s="97">
        <f>SUM(L8:W8)</f>
        <v>0</v>
      </c>
      <c r="L8" s="76"/>
      <c r="M8" s="76"/>
      <c r="N8" s="76"/>
      <c r="O8" s="76"/>
      <c r="P8" s="76"/>
      <c r="Q8" s="77"/>
      <c r="R8" s="76"/>
      <c r="S8" s="76"/>
      <c r="T8" s="76"/>
      <c r="U8" s="76"/>
      <c r="V8" s="76"/>
      <c r="W8" s="76"/>
    </row>
    <row r="9" spans="1:23" ht="18.75" customHeight="1">
      <c r="A9" s="87">
        <v>2</v>
      </c>
      <c r="B9" s="78" t="s">
        <v>26</v>
      </c>
      <c r="C9" s="79"/>
      <c r="D9" s="80">
        <f>SUM(D10:D13)</f>
        <v>53804</v>
      </c>
      <c r="E9" s="80">
        <f aca="true" t="shared" si="1" ref="E9:W9">SUM(E10:E13)</f>
        <v>22500</v>
      </c>
      <c r="F9" s="80">
        <f t="shared" si="1"/>
        <v>24369.26</v>
      </c>
      <c r="G9" s="80">
        <f t="shared" si="1"/>
        <v>22500</v>
      </c>
      <c r="H9" s="80">
        <f t="shared" si="1"/>
        <v>22500</v>
      </c>
      <c r="I9" s="80">
        <f>SUM(I10:I13)</f>
        <v>22500</v>
      </c>
      <c r="J9" s="102">
        <f t="shared" si="1"/>
        <v>22500</v>
      </c>
      <c r="K9" s="98">
        <f t="shared" si="1"/>
        <v>22500</v>
      </c>
      <c r="L9" s="80">
        <f t="shared" si="1"/>
        <v>0</v>
      </c>
      <c r="M9" s="80">
        <f t="shared" si="1"/>
        <v>0</v>
      </c>
      <c r="N9" s="80">
        <f t="shared" si="1"/>
        <v>0</v>
      </c>
      <c r="O9" s="80">
        <f t="shared" si="1"/>
        <v>0</v>
      </c>
      <c r="P9" s="80">
        <f t="shared" si="1"/>
        <v>22500</v>
      </c>
      <c r="Q9" s="80">
        <f t="shared" si="1"/>
        <v>0</v>
      </c>
      <c r="R9" s="80">
        <f t="shared" si="1"/>
        <v>0</v>
      </c>
      <c r="S9" s="80">
        <f t="shared" si="1"/>
        <v>0</v>
      </c>
      <c r="T9" s="80">
        <f t="shared" si="1"/>
        <v>0</v>
      </c>
      <c r="U9" s="80">
        <f t="shared" si="1"/>
        <v>0</v>
      </c>
      <c r="V9" s="80">
        <f t="shared" si="1"/>
        <v>0</v>
      </c>
      <c r="W9" s="80">
        <f t="shared" si="1"/>
        <v>0</v>
      </c>
    </row>
    <row r="10" spans="1:23" ht="17.25" customHeight="1">
      <c r="A10" s="21"/>
      <c r="B10" s="51">
        <v>2.1</v>
      </c>
      <c r="C10" s="43" t="s">
        <v>28</v>
      </c>
      <c r="D10" s="33">
        <v>22500</v>
      </c>
      <c r="E10" s="36">
        <v>22500</v>
      </c>
      <c r="F10" s="36">
        <v>22500</v>
      </c>
      <c r="G10" s="37">
        <v>22500</v>
      </c>
      <c r="H10" s="37">
        <v>22500</v>
      </c>
      <c r="I10" s="277">
        <v>22500</v>
      </c>
      <c r="J10" s="66">
        <f>+G10/12*$J$2</f>
        <v>22500</v>
      </c>
      <c r="K10" s="65">
        <v>22500</v>
      </c>
      <c r="L10" s="72"/>
      <c r="M10" s="72"/>
      <c r="N10" s="72"/>
      <c r="O10" s="72"/>
      <c r="P10" s="72"/>
      <c r="Q10" s="73"/>
      <c r="R10" s="72"/>
      <c r="S10" s="72"/>
      <c r="T10" s="72"/>
      <c r="U10" s="72"/>
      <c r="V10" s="72"/>
      <c r="W10" s="72"/>
    </row>
    <row r="11" spans="1:24" s="4" customFormat="1" ht="21.75" customHeight="1">
      <c r="A11" s="22"/>
      <c r="B11" s="52">
        <v>2.2</v>
      </c>
      <c r="C11" s="44" t="s">
        <v>29</v>
      </c>
      <c r="D11" s="34">
        <v>1</v>
      </c>
      <c r="E11" s="38">
        <v>0</v>
      </c>
      <c r="F11" s="38">
        <v>0</v>
      </c>
      <c r="G11" s="39">
        <v>0</v>
      </c>
      <c r="H11" s="39">
        <v>0</v>
      </c>
      <c r="I11" s="279">
        <v>0</v>
      </c>
      <c r="J11" s="66">
        <f>+G11/12*$J$2</f>
        <v>0</v>
      </c>
      <c r="K11" s="99">
        <f>SUM(L11:W11)</f>
        <v>0</v>
      </c>
      <c r="L11" s="74"/>
      <c r="M11" s="74"/>
      <c r="N11" s="74"/>
      <c r="O11" s="74"/>
      <c r="P11" s="74"/>
      <c r="Q11" s="75"/>
      <c r="R11" s="74"/>
      <c r="S11" s="74"/>
      <c r="T11" s="74"/>
      <c r="U11" s="74"/>
      <c r="V11" s="74"/>
      <c r="W11" s="74"/>
      <c r="X11" s="13"/>
    </row>
    <row r="12" spans="1:24" ht="19.5" customHeight="1">
      <c r="A12" s="21"/>
      <c r="B12" s="52">
        <v>2.3</v>
      </c>
      <c r="C12" s="44" t="s">
        <v>30</v>
      </c>
      <c r="D12" s="34">
        <v>0</v>
      </c>
      <c r="E12" s="38">
        <v>0</v>
      </c>
      <c r="F12" s="38">
        <v>0</v>
      </c>
      <c r="G12" s="39">
        <v>0</v>
      </c>
      <c r="H12" s="39">
        <v>0</v>
      </c>
      <c r="I12" s="279">
        <v>0</v>
      </c>
      <c r="J12" s="66">
        <f>+G12/12*$J$2</f>
        <v>0</v>
      </c>
      <c r="K12" s="99">
        <f>SUM(L12:W12)</f>
        <v>0</v>
      </c>
      <c r="L12" s="74"/>
      <c r="M12" s="74"/>
      <c r="N12" s="74"/>
      <c r="O12" s="74"/>
      <c r="P12" s="74"/>
      <c r="Q12" s="75"/>
      <c r="R12" s="74"/>
      <c r="S12" s="74"/>
      <c r="T12" s="74"/>
      <c r="U12" s="74"/>
      <c r="V12" s="74"/>
      <c r="W12" s="74"/>
      <c r="X12" s="10"/>
    </row>
    <row r="13" spans="1:24" ht="19.5" customHeight="1" thickBot="1">
      <c r="A13" s="21"/>
      <c r="B13" s="52">
        <v>2.4</v>
      </c>
      <c r="C13" s="128" t="s">
        <v>58</v>
      </c>
      <c r="D13" s="129">
        <f>31200+103</f>
        <v>31303</v>
      </c>
      <c r="E13" s="130">
        <v>0</v>
      </c>
      <c r="F13" s="130">
        <f>505.31+1363.95</f>
        <v>1869.26</v>
      </c>
      <c r="G13" s="131">
        <v>0</v>
      </c>
      <c r="H13" s="131">
        <v>0</v>
      </c>
      <c r="I13" s="280">
        <v>0</v>
      </c>
      <c r="J13" s="67">
        <f>+G13/12*$J$2</f>
        <v>0</v>
      </c>
      <c r="K13" s="132">
        <v>0</v>
      </c>
      <c r="L13" s="133"/>
      <c r="M13" s="133"/>
      <c r="N13" s="133"/>
      <c r="O13" s="133"/>
      <c r="P13" s="133">
        <v>22500</v>
      </c>
      <c r="Q13" s="133"/>
      <c r="R13" s="133"/>
      <c r="S13" s="133"/>
      <c r="T13" s="133"/>
      <c r="U13" s="133"/>
      <c r="V13" s="133"/>
      <c r="W13" s="133"/>
      <c r="X13" s="10"/>
    </row>
    <row r="14" spans="1:24" ht="24.75" customHeight="1" thickBot="1">
      <c r="A14" s="27"/>
      <c r="B14" s="41"/>
      <c r="C14" s="47" t="s">
        <v>1</v>
      </c>
      <c r="D14" s="28">
        <f aca="true" t="shared" si="2" ref="D14:W14">+D6+D9</f>
        <v>272870</v>
      </c>
      <c r="E14" s="28">
        <f t="shared" si="2"/>
        <v>202316</v>
      </c>
      <c r="F14" s="28">
        <f t="shared" si="2"/>
        <v>204185.26</v>
      </c>
      <c r="G14" s="28">
        <f t="shared" si="2"/>
        <v>216416</v>
      </c>
      <c r="H14" s="28">
        <f t="shared" si="2"/>
        <v>216416</v>
      </c>
      <c r="I14" s="28">
        <f>+I6+I9</f>
        <v>216416</v>
      </c>
      <c r="J14" s="69">
        <f t="shared" si="2"/>
        <v>216416</v>
      </c>
      <c r="K14" s="100">
        <f t="shared" si="2"/>
        <v>204316</v>
      </c>
      <c r="L14" s="28">
        <f t="shared" si="2"/>
        <v>0</v>
      </c>
      <c r="M14" s="28">
        <f t="shared" si="2"/>
        <v>0</v>
      </c>
      <c r="N14" s="28">
        <f t="shared" si="2"/>
        <v>181816</v>
      </c>
      <c r="O14" s="28">
        <f t="shared" si="2"/>
        <v>0</v>
      </c>
      <c r="P14" s="28">
        <f t="shared" si="2"/>
        <v>22500</v>
      </c>
      <c r="Q14" s="28">
        <f t="shared" si="2"/>
        <v>0</v>
      </c>
      <c r="R14" s="28">
        <f t="shared" si="2"/>
        <v>0</v>
      </c>
      <c r="S14" s="28">
        <f t="shared" si="2"/>
        <v>0</v>
      </c>
      <c r="T14" s="28">
        <f t="shared" si="2"/>
        <v>0</v>
      </c>
      <c r="U14" s="28">
        <f t="shared" si="2"/>
        <v>0</v>
      </c>
      <c r="V14" s="28">
        <f t="shared" si="2"/>
        <v>0</v>
      </c>
      <c r="W14" s="28">
        <f t="shared" si="2"/>
        <v>0</v>
      </c>
      <c r="X14" s="12"/>
    </row>
    <row r="15" spans="1:23" ht="21.75" customHeight="1" thickBot="1">
      <c r="A15" s="27"/>
      <c r="B15" s="41"/>
      <c r="C15" s="81" t="s">
        <v>5</v>
      </c>
      <c r="D15" s="116"/>
      <c r="E15" s="117"/>
      <c r="F15" s="117"/>
      <c r="G15" s="118"/>
      <c r="H15" s="118"/>
      <c r="I15" s="118"/>
      <c r="J15" s="119"/>
      <c r="K15" s="120"/>
      <c r="L15" s="121"/>
      <c r="M15" s="121"/>
      <c r="N15" s="121"/>
      <c r="O15" s="121"/>
      <c r="P15" s="121"/>
      <c r="Q15" s="122"/>
      <c r="R15" s="121"/>
      <c r="S15" s="121"/>
      <c r="T15" s="121"/>
      <c r="U15" s="121"/>
      <c r="V15" s="121"/>
      <c r="W15" s="121"/>
    </row>
    <row r="16" spans="1:23" ht="18" customHeight="1">
      <c r="A16" s="87">
        <v>1</v>
      </c>
      <c r="B16" s="315" t="s">
        <v>31</v>
      </c>
      <c r="C16" s="316"/>
      <c r="D16" s="112">
        <f aca="true" t="shared" si="3" ref="D16:W16">SUM(D17:D22)</f>
        <v>16428</v>
      </c>
      <c r="E16" s="112">
        <f t="shared" si="3"/>
        <v>24010</v>
      </c>
      <c r="F16" s="112">
        <f t="shared" si="3"/>
        <v>25291.59</v>
      </c>
      <c r="G16" s="112">
        <f t="shared" si="3"/>
        <v>27151.22</v>
      </c>
      <c r="H16" s="112">
        <f t="shared" si="3"/>
        <v>30586</v>
      </c>
      <c r="I16" s="112">
        <f>SUM(I17:I22)</f>
        <v>30286</v>
      </c>
      <c r="J16" s="113">
        <f t="shared" si="3"/>
        <v>27151.22</v>
      </c>
      <c r="K16" s="138">
        <f t="shared" si="3"/>
        <v>23728.199999999997</v>
      </c>
      <c r="L16" s="113">
        <f t="shared" si="3"/>
        <v>393.78</v>
      </c>
      <c r="M16" s="113">
        <f t="shared" si="3"/>
        <v>225.89</v>
      </c>
      <c r="N16" s="113">
        <f t="shared" si="3"/>
        <v>65.2</v>
      </c>
      <c r="O16" s="113">
        <f t="shared" si="3"/>
        <v>65.22</v>
      </c>
      <c r="P16" s="113">
        <f t="shared" si="3"/>
        <v>893.1899999999999</v>
      </c>
      <c r="Q16" s="113">
        <f t="shared" si="3"/>
        <v>65.22</v>
      </c>
      <c r="R16" s="113">
        <f t="shared" si="3"/>
        <v>342.15</v>
      </c>
      <c r="S16" s="113">
        <f t="shared" si="3"/>
        <v>165.15</v>
      </c>
      <c r="T16" s="113">
        <f t="shared" si="3"/>
        <v>187.25</v>
      </c>
      <c r="U16" s="113">
        <f t="shared" si="3"/>
        <v>13556.939999999997</v>
      </c>
      <c r="V16" s="113">
        <f t="shared" si="3"/>
        <v>174.6</v>
      </c>
      <c r="W16" s="134">
        <f t="shared" si="3"/>
        <v>7593.610000000001</v>
      </c>
    </row>
    <row r="17" spans="1:24" ht="17.25" customHeight="1">
      <c r="A17" s="313"/>
      <c r="B17" s="50">
        <v>1.1</v>
      </c>
      <c r="C17" s="44" t="s">
        <v>32</v>
      </c>
      <c r="D17" s="34">
        <v>7626</v>
      </c>
      <c r="E17" s="35">
        <v>12624</v>
      </c>
      <c r="F17" s="35">
        <v>11659.5</v>
      </c>
      <c r="G17" s="140">
        <v>16000</v>
      </c>
      <c r="H17" s="141">
        <v>16000</v>
      </c>
      <c r="I17" s="281">
        <v>16000</v>
      </c>
      <c r="J17" s="142">
        <f aca="true" t="shared" si="4" ref="J17:J22">+G17/12*$J$2</f>
        <v>16000</v>
      </c>
      <c r="K17" s="143">
        <f aca="true" t="shared" si="5" ref="K17:K34">SUM(L17:W17)</f>
        <v>11105.04</v>
      </c>
      <c r="L17" s="144"/>
      <c r="M17" s="144"/>
      <c r="N17" s="144"/>
      <c r="O17" s="144"/>
      <c r="P17" s="144"/>
      <c r="Q17" s="145"/>
      <c r="R17" s="144"/>
      <c r="S17" s="144"/>
      <c r="T17" s="144"/>
      <c r="U17" s="144">
        <v>4702.95</v>
      </c>
      <c r="V17" s="144"/>
      <c r="W17" s="144">
        <v>6402.09</v>
      </c>
      <c r="X17" s="10"/>
    </row>
    <row r="18" spans="1:24" ht="18" customHeight="1">
      <c r="A18" s="313"/>
      <c r="B18" s="50">
        <v>1.2</v>
      </c>
      <c r="C18" s="45" t="s">
        <v>56</v>
      </c>
      <c r="D18" s="34">
        <f>8596+120</f>
        <v>8716</v>
      </c>
      <c r="E18" s="35">
        <v>8665</v>
      </c>
      <c r="F18" s="35">
        <v>11553.85</v>
      </c>
      <c r="G18" s="140">
        <v>8665</v>
      </c>
      <c r="H18" s="141">
        <v>12000</v>
      </c>
      <c r="I18" s="281">
        <v>12000</v>
      </c>
      <c r="J18" s="142">
        <f t="shared" si="4"/>
        <v>8665</v>
      </c>
      <c r="K18" s="143">
        <f t="shared" si="5"/>
        <v>10563.82</v>
      </c>
      <c r="L18" s="144">
        <v>87.46</v>
      </c>
      <c r="M18" s="144">
        <v>160.67</v>
      </c>
      <c r="N18" s="144"/>
      <c r="O18" s="144"/>
      <c r="P18" s="144">
        <v>207.79</v>
      </c>
      <c r="Q18" s="145"/>
      <c r="R18" s="144">
        <v>276.93</v>
      </c>
      <c r="S18" s="144">
        <v>99.93</v>
      </c>
      <c r="T18" s="144"/>
      <c r="U18" s="144">
        <v>8622.72</v>
      </c>
      <c r="V18" s="144">
        <v>109.38</v>
      </c>
      <c r="W18" s="144">
        <v>998.94</v>
      </c>
      <c r="X18" s="10"/>
    </row>
    <row r="19" spans="1:24" ht="18" customHeight="1">
      <c r="A19" s="313"/>
      <c r="B19" s="50">
        <v>1.3</v>
      </c>
      <c r="C19" s="45" t="s">
        <v>6</v>
      </c>
      <c r="D19" s="34">
        <v>0</v>
      </c>
      <c r="E19" s="35">
        <f>1200+635</f>
        <v>1835</v>
      </c>
      <c r="F19" s="35">
        <v>1118.15</v>
      </c>
      <c r="G19" s="140">
        <v>1600</v>
      </c>
      <c r="H19" s="141">
        <v>1200</v>
      </c>
      <c r="I19" s="281">
        <v>1200</v>
      </c>
      <c r="J19" s="142">
        <f t="shared" si="4"/>
        <v>1600</v>
      </c>
      <c r="K19" s="143">
        <f t="shared" si="5"/>
        <v>861.28</v>
      </c>
      <c r="L19" s="144">
        <v>241.1</v>
      </c>
      <c r="M19" s="144"/>
      <c r="N19" s="144"/>
      <c r="O19" s="144"/>
      <c r="P19" s="144">
        <v>620.18</v>
      </c>
      <c r="Q19" s="145"/>
      <c r="R19" s="144"/>
      <c r="S19" s="144"/>
      <c r="T19" s="144"/>
      <c r="U19" s="144"/>
      <c r="V19" s="144"/>
      <c r="W19" s="144"/>
      <c r="X19" s="10"/>
    </row>
    <row r="20" spans="1:24" ht="18" customHeight="1">
      <c r="A20" s="313"/>
      <c r="B20" s="50">
        <v>1.4</v>
      </c>
      <c r="C20" s="45" t="s">
        <v>33</v>
      </c>
      <c r="D20" s="34">
        <v>0</v>
      </c>
      <c r="E20" s="146">
        <v>800</v>
      </c>
      <c r="F20" s="146">
        <v>753.37</v>
      </c>
      <c r="G20" s="140">
        <v>800</v>
      </c>
      <c r="H20" s="141">
        <v>800</v>
      </c>
      <c r="I20" s="281">
        <v>800</v>
      </c>
      <c r="J20" s="142">
        <f t="shared" si="4"/>
        <v>800</v>
      </c>
      <c r="K20" s="143">
        <f t="shared" si="5"/>
        <v>0</v>
      </c>
      <c r="L20" s="144"/>
      <c r="M20" s="144"/>
      <c r="N20" s="144"/>
      <c r="O20" s="144"/>
      <c r="P20" s="144"/>
      <c r="Q20" s="145"/>
      <c r="R20" s="144"/>
      <c r="S20" s="144"/>
      <c r="T20" s="144"/>
      <c r="U20" s="144"/>
      <c r="V20" s="144"/>
      <c r="W20" s="144"/>
      <c r="X20" s="10"/>
    </row>
    <row r="21" spans="1:24" ht="20.25" customHeight="1">
      <c r="A21" s="313"/>
      <c r="B21" s="50">
        <v>1.5</v>
      </c>
      <c r="C21" s="45" t="s">
        <v>34</v>
      </c>
      <c r="D21" s="34">
        <v>86</v>
      </c>
      <c r="E21" s="146">
        <v>86</v>
      </c>
      <c r="F21" s="146">
        <v>86.22</v>
      </c>
      <c r="G21" s="140">
        <v>86.22</v>
      </c>
      <c r="H21" s="141">
        <v>86</v>
      </c>
      <c r="I21" s="281">
        <v>86</v>
      </c>
      <c r="J21" s="142">
        <f t="shared" si="4"/>
        <v>86.22</v>
      </c>
      <c r="K21" s="143">
        <f t="shared" si="5"/>
        <v>782.6200000000002</v>
      </c>
      <c r="L21" s="144">
        <v>65.22</v>
      </c>
      <c r="M21" s="144">
        <v>65.22</v>
      </c>
      <c r="N21" s="144">
        <v>65.2</v>
      </c>
      <c r="O21" s="144">
        <v>65.22</v>
      </c>
      <c r="P21" s="144">
        <v>65.22</v>
      </c>
      <c r="Q21" s="145">
        <v>65.22</v>
      </c>
      <c r="R21" s="144">
        <v>65.22</v>
      </c>
      <c r="S21" s="144">
        <v>65.22</v>
      </c>
      <c r="T21" s="144">
        <v>65.22</v>
      </c>
      <c r="U21" s="144">
        <v>65.22</v>
      </c>
      <c r="V21" s="144">
        <v>65.22</v>
      </c>
      <c r="W21" s="144">
        <v>65.22</v>
      </c>
      <c r="X21" s="13"/>
    </row>
    <row r="22" spans="1:24" ht="18" customHeight="1" thickBot="1">
      <c r="A22" s="313"/>
      <c r="B22" s="50">
        <v>1.6</v>
      </c>
      <c r="C22" s="45" t="s">
        <v>35</v>
      </c>
      <c r="D22" s="34">
        <v>0</v>
      </c>
      <c r="E22" s="35">
        <v>0</v>
      </c>
      <c r="F22" s="35">
        <v>120.5</v>
      </c>
      <c r="G22" s="140">
        <v>0</v>
      </c>
      <c r="H22" s="141">
        <v>500</v>
      </c>
      <c r="I22" s="281">
        <v>200</v>
      </c>
      <c r="J22" s="142">
        <f t="shared" si="4"/>
        <v>0</v>
      </c>
      <c r="K22" s="143">
        <f t="shared" si="5"/>
        <v>415.44000000000005</v>
      </c>
      <c r="L22" s="144"/>
      <c r="M22" s="144"/>
      <c r="N22" s="144"/>
      <c r="O22" s="144"/>
      <c r="P22" s="144"/>
      <c r="Q22" s="144"/>
      <c r="R22" s="144"/>
      <c r="S22" s="144"/>
      <c r="T22" s="144">
        <v>122.03</v>
      </c>
      <c r="U22" s="144">
        <v>166.05</v>
      </c>
      <c r="V22" s="144"/>
      <c r="W22" s="144">
        <v>127.36</v>
      </c>
      <c r="X22" s="10"/>
    </row>
    <row r="23" spans="1:23" ht="18" customHeight="1">
      <c r="A23" s="88">
        <v>2</v>
      </c>
      <c r="B23" s="82" t="s">
        <v>36</v>
      </c>
      <c r="C23" s="94"/>
      <c r="D23" s="83">
        <f aca="true" t="shared" si="6" ref="D23:W23">SUM(D24:D26)</f>
        <v>116231</v>
      </c>
      <c r="E23" s="147">
        <f t="shared" si="6"/>
        <v>150000</v>
      </c>
      <c r="F23" s="147">
        <f t="shared" si="6"/>
        <v>159330.17</v>
      </c>
      <c r="G23" s="147">
        <f t="shared" si="6"/>
        <v>150000</v>
      </c>
      <c r="H23" s="147">
        <f t="shared" si="6"/>
        <v>155000</v>
      </c>
      <c r="I23" s="147">
        <f>SUM(I24:I26)</f>
        <v>155000</v>
      </c>
      <c r="J23" s="148">
        <f t="shared" si="6"/>
        <v>150000</v>
      </c>
      <c r="K23" s="149">
        <f t="shared" si="6"/>
        <v>148555.04</v>
      </c>
      <c r="L23" s="147">
        <f t="shared" si="6"/>
        <v>12184.29</v>
      </c>
      <c r="M23" s="147">
        <f t="shared" si="6"/>
        <v>11915.43</v>
      </c>
      <c r="N23" s="147">
        <f t="shared" si="6"/>
        <v>11910.11</v>
      </c>
      <c r="O23" s="147">
        <f t="shared" si="6"/>
        <v>6649.87</v>
      </c>
      <c r="P23" s="147">
        <f t="shared" si="6"/>
        <v>16527.58</v>
      </c>
      <c r="Q23" s="147">
        <f t="shared" si="6"/>
        <v>14004.23</v>
      </c>
      <c r="R23" s="147">
        <f t="shared" si="6"/>
        <v>11845.869999999999</v>
      </c>
      <c r="S23" s="147">
        <f t="shared" si="6"/>
        <v>11775.23</v>
      </c>
      <c r="T23" s="147">
        <f t="shared" si="6"/>
        <v>6654.589999999999</v>
      </c>
      <c r="U23" s="147">
        <f t="shared" si="6"/>
        <v>19222.02</v>
      </c>
      <c r="V23" s="147">
        <f t="shared" si="6"/>
        <v>25958.72</v>
      </c>
      <c r="W23" s="147">
        <f t="shared" si="6"/>
        <v>-92.90000000000055</v>
      </c>
    </row>
    <row r="24" spans="1:24" ht="19.5" customHeight="1">
      <c r="A24" s="320"/>
      <c r="B24" s="50">
        <v>2.1</v>
      </c>
      <c r="C24" s="49" t="s">
        <v>37</v>
      </c>
      <c r="D24" s="33">
        <v>65312</v>
      </c>
      <c r="E24" s="150">
        <v>90000</v>
      </c>
      <c r="F24" s="150">
        <v>100653.63</v>
      </c>
      <c r="G24" s="141">
        <v>90000</v>
      </c>
      <c r="H24" s="141">
        <v>95000</v>
      </c>
      <c r="I24" s="281">
        <v>95000</v>
      </c>
      <c r="J24" s="142">
        <f>+G24/12*$J$2</f>
        <v>90000</v>
      </c>
      <c r="K24" s="143">
        <f t="shared" si="5"/>
        <v>95902.17000000001</v>
      </c>
      <c r="L24" s="151">
        <v>7714.69</v>
      </c>
      <c r="M24" s="151">
        <v>7621.87</v>
      </c>
      <c r="N24" s="151">
        <f>7658.27-200.75</f>
        <v>7457.52</v>
      </c>
      <c r="O24" s="151">
        <v>6649.87</v>
      </c>
      <c r="P24" s="151">
        <v>7509.25</v>
      </c>
      <c r="Q24" s="151">
        <v>9897.36</v>
      </c>
      <c r="R24" s="151">
        <v>7785.83</v>
      </c>
      <c r="S24" s="151">
        <v>7703.83</v>
      </c>
      <c r="T24" s="151">
        <v>6654.61</v>
      </c>
      <c r="U24" s="151">
        <v>11294.55</v>
      </c>
      <c r="V24" s="151">
        <v>19805.8</v>
      </c>
      <c r="W24" s="151">
        <v>-4193.01</v>
      </c>
      <c r="X24" s="10"/>
    </row>
    <row r="25" spans="1:24" s="5" customFormat="1" ht="19.5" customHeight="1">
      <c r="A25" s="321"/>
      <c r="B25" s="50">
        <v>2.2</v>
      </c>
      <c r="C25" s="44" t="s">
        <v>38</v>
      </c>
      <c r="D25" s="34">
        <v>50919</v>
      </c>
      <c r="E25" s="152">
        <v>50000</v>
      </c>
      <c r="F25" s="152">
        <v>58676.54</v>
      </c>
      <c r="G25" s="153">
        <v>50000</v>
      </c>
      <c r="H25" s="154">
        <v>50000</v>
      </c>
      <c r="I25" s="282">
        <v>50000</v>
      </c>
      <c r="J25" s="142">
        <f>+G25/12*$J$2</f>
        <v>50000</v>
      </c>
      <c r="K25" s="310">
        <f t="shared" si="5"/>
        <v>52652.87</v>
      </c>
      <c r="L25" s="156">
        <v>4469.6</v>
      </c>
      <c r="M25" s="156">
        <v>4293.56</v>
      </c>
      <c r="N25" s="156">
        <v>4452.59</v>
      </c>
      <c r="O25" s="156"/>
      <c r="P25" s="156">
        <v>9018.33</v>
      </c>
      <c r="Q25" s="156">
        <v>4106.87</v>
      </c>
      <c r="R25" s="156">
        <v>4060.04</v>
      </c>
      <c r="S25" s="156">
        <v>4071.4</v>
      </c>
      <c r="T25" s="156">
        <v>-0.02</v>
      </c>
      <c r="U25" s="156">
        <v>7927.47</v>
      </c>
      <c r="V25" s="156">
        <v>6152.92</v>
      </c>
      <c r="W25" s="156">
        <v>4100.11</v>
      </c>
      <c r="X25" s="17"/>
    </row>
    <row r="26" spans="1:23" ht="18.75" customHeight="1" thickBot="1">
      <c r="A26" s="321"/>
      <c r="B26" s="50">
        <v>2.3</v>
      </c>
      <c r="C26" s="44" t="s">
        <v>57</v>
      </c>
      <c r="D26" s="34">
        <v>0</v>
      </c>
      <c r="E26" s="35">
        <v>10000</v>
      </c>
      <c r="F26" s="35">
        <v>0</v>
      </c>
      <c r="G26" s="140">
        <v>10000</v>
      </c>
      <c r="H26" s="141">
        <v>10000</v>
      </c>
      <c r="I26" s="281">
        <v>10000</v>
      </c>
      <c r="J26" s="142">
        <f>+G26/12*$J$2</f>
        <v>10000</v>
      </c>
      <c r="K26" s="311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</row>
    <row r="27" spans="1:23" ht="18" customHeight="1">
      <c r="A27" s="88">
        <v>3</v>
      </c>
      <c r="B27" s="82" t="s">
        <v>39</v>
      </c>
      <c r="C27" s="84"/>
      <c r="D27" s="86">
        <f>SUM(D28:D32)</f>
        <v>17306</v>
      </c>
      <c r="E27" s="157">
        <f aca="true" t="shared" si="7" ref="E27:W27">SUM(E28:E32)</f>
        <v>4650</v>
      </c>
      <c r="F27" s="157">
        <f t="shared" si="7"/>
        <v>7340.430000000001</v>
      </c>
      <c r="G27" s="157">
        <f t="shared" si="7"/>
        <v>5866</v>
      </c>
      <c r="H27" s="157">
        <f t="shared" si="7"/>
        <v>7336</v>
      </c>
      <c r="I27" s="157">
        <f>SUM(I28:I32)</f>
        <v>7336</v>
      </c>
      <c r="J27" s="158">
        <f t="shared" si="7"/>
        <v>5866</v>
      </c>
      <c r="K27" s="159">
        <f t="shared" si="7"/>
        <v>7970.799999999999</v>
      </c>
      <c r="L27" s="157">
        <f t="shared" si="7"/>
        <v>855.08</v>
      </c>
      <c r="M27" s="157">
        <f t="shared" si="7"/>
        <v>19.36</v>
      </c>
      <c r="N27" s="157">
        <f t="shared" si="7"/>
        <v>575.28</v>
      </c>
      <c r="O27" s="157">
        <f t="shared" si="7"/>
        <v>0</v>
      </c>
      <c r="P27" s="157">
        <f t="shared" si="7"/>
        <v>503.28000000000003</v>
      </c>
      <c r="Q27" s="157">
        <f t="shared" si="7"/>
        <v>277.22999999999996</v>
      </c>
      <c r="R27" s="157">
        <f t="shared" si="7"/>
        <v>651.1899999999999</v>
      </c>
      <c r="S27" s="157">
        <f t="shared" si="7"/>
        <v>272.56</v>
      </c>
      <c r="T27" s="157">
        <f t="shared" si="7"/>
        <v>29.68</v>
      </c>
      <c r="U27" s="157">
        <f t="shared" si="7"/>
        <v>3837.88</v>
      </c>
      <c r="V27" s="157">
        <f t="shared" si="7"/>
        <v>272.56</v>
      </c>
      <c r="W27" s="157">
        <f t="shared" si="7"/>
        <v>676.6999999999999</v>
      </c>
    </row>
    <row r="28" spans="1:23" ht="18" customHeight="1">
      <c r="A28" s="319"/>
      <c r="B28" s="50">
        <v>3.1</v>
      </c>
      <c r="C28" s="49" t="s">
        <v>40</v>
      </c>
      <c r="D28" s="33">
        <v>3110</v>
      </c>
      <c r="E28" s="160">
        <v>3000</v>
      </c>
      <c r="F28" s="160">
        <v>4733.06</v>
      </c>
      <c r="G28" s="141">
        <v>3630</v>
      </c>
      <c r="H28" s="141">
        <v>4500</v>
      </c>
      <c r="I28" s="281">
        <v>4500</v>
      </c>
      <c r="J28" s="142">
        <f>+G28/12*$J$2</f>
        <v>3630</v>
      </c>
      <c r="K28" s="143">
        <f t="shared" si="5"/>
        <v>3857.41</v>
      </c>
      <c r="L28" s="151"/>
      <c r="M28" s="151"/>
      <c r="N28" s="151">
        <v>414.68</v>
      </c>
      <c r="O28" s="151"/>
      <c r="P28" s="151">
        <v>473.92</v>
      </c>
      <c r="Q28" s="151">
        <v>266.52</v>
      </c>
      <c r="R28" s="151">
        <v>641.51</v>
      </c>
      <c r="S28" s="151">
        <v>242.88</v>
      </c>
      <c r="T28" s="151"/>
      <c r="U28" s="151">
        <v>1331.71</v>
      </c>
      <c r="V28" s="151">
        <v>242.88</v>
      </c>
      <c r="W28" s="151">
        <v>243.31</v>
      </c>
    </row>
    <row r="29" spans="1:23" ht="18" customHeight="1">
      <c r="A29" s="319"/>
      <c r="B29" s="50">
        <v>3.2</v>
      </c>
      <c r="C29" s="43" t="s">
        <v>41</v>
      </c>
      <c r="D29" s="33">
        <v>1400</v>
      </c>
      <c r="E29" s="160">
        <v>1450</v>
      </c>
      <c r="F29" s="160">
        <v>1895.68</v>
      </c>
      <c r="G29" s="141">
        <v>1936</v>
      </c>
      <c r="H29" s="141">
        <v>1936</v>
      </c>
      <c r="I29" s="281">
        <v>1936</v>
      </c>
      <c r="J29" s="142">
        <f>+G29/12*$J$2</f>
        <v>1936</v>
      </c>
      <c r="K29" s="143">
        <f t="shared" si="5"/>
        <v>2488.08</v>
      </c>
      <c r="L29" s="151"/>
      <c r="M29" s="151"/>
      <c r="N29" s="151"/>
      <c r="O29" s="151"/>
      <c r="P29" s="151"/>
      <c r="Q29" s="151"/>
      <c r="R29" s="151"/>
      <c r="S29" s="151"/>
      <c r="T29" s="151"/>
      <c r="U29" s="151">
        <v>2488.08</v>
      </c>
      <c r="V29" s="151"/>
      <c r="W29" s="151"/>
    </row>
    <row r="30" spans="1:23" ht="18" customHeight="1">
      <c r="A30" s="319"/>
      <c r="B30" s="50">
        <v>3.3</v>
      </c>
      <c r="C30" s="245" t="s">
        <v>70</v>
      </c>
      <c r="D30" s="34">
        <v>0</v>
      </c>
      <c r="E30" s="35">
        <v>200</v>
      </c>
      <c r="F30" s="35">
        <v>78.81</v>
      </c>
      <c r="G30" s="140">
        <v>300</v>
      </c>
      <c r="H30" s="141">
        <v>300</v>
      </c>
      <c r="I30" s="281">
        <v>300</v>
      </c>
      <c r="J30" s="142">
        <f>+G30/12*$J$2</f>
        <v>300</v>
      </c>
      <c r="K30" s="155">
        <f t="shared" si="5"/>
        <v>0</v>
      </c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</row>
    <row r="31" spans="1:23" ht="18" customHeight="1">
      <c r="A31" s="135"/>
      <c r="B31" s="50">
        <v>3.4</v>
      </c>
      <c r="C31" s="245" t="s">
        <v>71</v>
      </c>
      <c r="D31" s="34">
        <v>297</v>
      </c>
      <c r="E31" s="35">
        <v>0</v>
      </c>
      <c r="F31" s="35">
        <f>490.37-78.81</f>
        <v>411.56</v>
      </c>
      <c r="G31" s="140">
        <v>0</v>
      </c>
      <c r="H31" s="141">
        <v>600</v>
      </c>
      <c r="I31" s="281">
        <v>600</v>
      </c>
      <c r="J31" s="142">
        <f>+G31/12*$J$2</f>
        <v>0</v>
      </c>
      <c r="K31" s="155">
        <f t="shared" si="5"/>
        <v>933.91</v>
      </c>
      <c r="L31" s="144">
        <v>301.87</v>
      </c>
      <c r="M31" s="144">
        <f>19.36</f>
        <v>19.36</v>
      </c>
      <c r="N31" s="144">
        <f>160.62-0.02</f>
        <v>160.6</v>
      </c>
      <c r="O31" s="144"/>
      <c r="P31" s="144">
        <v>29.36</v>
      </c>
      <c r="Q31" s="144">
        <v>10.71</v>
      </c>
      <c r="R31" s="144">
        <v>9.68</v>
      </c>
      <c r="S31" s="144">
        <v>29.68</v>
      </c>
      <c r="T31" s="144">
        <v>29.68</v>
      </c>
      <c r="U31" s="144">
        <v>39.31</v>
      </c>
      <c r="V31" s="144">
        <v>29.68</v>
      </c>
      <c r="W31" s="144">
        <v>273.98</v>
      </c>
    </row>
    <row r="32" spans="1:23" ht="18" customHeight="1" thickBot="1">
      <c r="A32" s="135"/>
      <c r="B32" s="136">
        <v>3.5</v>
      </c>
      <c r="C32" s="246" t="s">
        <v>59</v>
      </c>
      <c r="D32" s="129">
        <v>12499</v>
      </c>
      <c r="E32" s="161">
        <v>0</v>
      </c>
      <c r="F32" s="161">
        <v>221.32</v>
      </c>
      <c r="G32" s="162">
        <v>0</v>
      </c>
      <c r="H32" s="162">
        <v>0</v>
      </c>
      <c r="I32" s="283">
        <v>0</v>
      </c>
      <c r="J32" s="142">
        <f>+G32/12*$J$2</f>
        <v>0</v>
      </c>
      <c r="K32" s="155">
        <f t="shared" si="5"/>
        <v>691.4</v>
      </c>
      <c r="L32" s="163">
        <v>553.21</v>
      </c>
      <c r="M32" s="163"/>
      <c r="N32" s="163"/>
      <c r="O32" s="163"/>
      <c r="P32" s="163"/>
      <c r="Q32" s="163"/>
      <c r="R32" s="163"/>
      <c r="S32" s="163"/>
      <c r="T32" s="163"/>
      <c r="U32" s="163">
        <v>-21.22</v>
      </c>
      <c r="V32" s="163"/>
      <c r="W32" s="163">
        <v>159.41</v>
      </c>
    </row>
    <row r="33" spans="1:24" ht="18" customHeight="1">
      <c r="A33" s="88">
        <v>4</v>
      </c>
      <c r="B33" s="82" t="s">
        <v>42</v>
      </c>
      <c r="C33" s="85"/>
      <c r="D33" s="86">
        <f aca="true" t="shared" si="8" ref="D33:W33">SUM(D34:D34)</f>
        <v>2725</v>
      </c>
      <c r="E33" s="157">
        <f t="shared" si="8"/>
        <v>1000</v>
      </c>
      <c r="F33" s="157">
        <f t="shared" si="8"/>
        <v>2596.86</v>
      </c>
      <c r="G33" s="157">
        <f t="shared" si="8"/>
        <v>7500</v>
      </c>
      <c r="H33" s="157">
        <f t="shared" si="8"/>
        <v>7500</v>
      </c>
      <c r="I33" s="157">
        <f t="shared" si="8"/>
        <v>1500</v>
      </c>
      <c r="J33" s="158">
        <f t="shared" si="8"/>
        <v>7500</v>
      </c>
      <c r="K33" s="159">
        <f t="shared" si="8"/>
        <v>6317.88</v>
      </c>
      <c r="L33" s="157">
        <f t="shared" si="8"/>
        <v>0</v>
      </c>
      <c r="M33" s="157">
        <f t="shared" si="8"/>
        <v>0</v>
      </c>
      <c r="N33" s="157">
        <f t="shared" si="8"/>
        <v>0</v>
      </c>
      <c r="O33" s="157">
        <f t="shared" si="8"/>
        <v>0</v>
      </c>
      <c r="P33" s="157">
        <f t="shared" si="8"/>
        <v>0</v>
      </c>
      <c r="Q33" s="157">
        <f t="shared" si="8"/>
        <v>0</v>
      </c>
      <c r="R33" s="157">
        <f t="shared" si="8"/>
        <v>824.62</v>
      </c>
      <c r="S33" s="157">
        <f t="shared" si="8"/>
        <v>0</v>
      </c>
      <c r="T33" s="157">
        <f t="shared" si="8"/>
        <v>2932.38</v>
      </c>
      <c r="U33" s="157">
        <f t="shared" si="8"/>
        <v>0</v>
      </c>
      <c r="V33" s="157">
        <f t="shared" si="8"/>
        <v>710.88</v>
      </c>
      <c r="W33" s="157">
        <f t="shared" si="8"/>
        <v>1850</v>
      </c>
      <c r="X33" s="314"/>
    </row>
    <row r="34" spans="1:24" ht="22.5" customHeight="1" thickBot="1">
      <c r="A34" s="110"/>
      <c r="B34" s="50">
        <v>4.1</v>
      </c>
      <c r="C34" s="43" t="s">
        <v>43</v>
      </c>
      <c r="D34" s="33">
        <f>2072+653</f>
        <v>2725</v>
      </c>
      <c r="E34" s="160">
        <v>1000</v>
      </c>
      <c r="F34" s="160">
        <v>2596.86</v>
      </c>
      <c r="G34" s="141">
        <v>7500</v>
      </c>
      <c r="H34" s="141">
        <v>7500</v>
      </c>
      <c r="I34" s="281">
        <v>1500</v>
      </c>
      <c r="J34" s="142">
        <f>+G34/12*$J$2</f>
        <v>7500</v>
      </c>
      <c r="K34" s="143">
        <f t="shared" si="5"/>
        <v>6317.88</v>
      </c>
      <c r="L34" s="151"/>
      <c r="M34" s="151"/>
      <c r="N34" s="151"/>
      <c r="O34" s="151"/>
      <c r="P34" s="151"/>
      <c r="Q34" s="151"/>
      <c r="R34" s="151">
        <v>824.62</v>
      </c>
      <c r="S34" s="151"/>
      <c r="T34" s="151">
        <v>2932.38</v>
      </c>
      <c r="U34" s="151"/>
      <c r="V34" s="151">
        <v>710.88</v>
      </c>
      <c r="W34" s="151">
        <v>1850</v>
      </c>
      <c r="X34" s="314"/>
    </row>
    <row r="35" spans="1:24" ht="18" customHeight="1">
      <c r="A35" s="88">
        <v>5</v>
      </c>
      <c r="B35" s="92" t="s">
        <v>44</v>
      </c>
      <c r="C35" s="93"/>
      <c r="D35" s="86">
        <f aca="true" t="shared" si="9" ref="D35:W35">SUM(D36:D37)</f>
        <v>8593</v>
      </c>
      <c r="E35" s="157">
        <f t="shared" si="9"/>
        <v>18500</v>
      </c>
      <c r="F35" s="157">
        <f t="shared" si="9"/>
        <v>13882.94</v>
      </c>
      <c r="G35" s="157">
        <f t="shared" si="9"/>
        <v>18500</v>
      </c>
      <c r="H35" s="157">
        <f t="shared" si="9"/>
        <v>18500</v>
      </c>
      <c r="I35" s="157">
        <f>SUM(I36:I37)</f>
        <v>18500</v>
      </c>
      <c r="J35" s="158">
        <f t="shared" si="9"/>
        <v>18500</v>
      </c>
      <c r="K35" s="159">
        <f>SUM(K36:K38)</f>
        <v>20735.249999999996</v>
      </c>
      <c r="L35" s="157">
        <f t="shared" si="9"/>
        <v>1579.43</v>
      </c>
      <c r="M35" s="157">
        <f t="shared" si="9"/>
        <v>492.6</v>
      </c>
      <c r="N35" s="157">
        <f t="shared" si="9"/>
        <v>2030.1</v>
      </c>
      <c r="O35" s="157">
        <f t="shared" si="9"/>
        <v>2324.91</v>
      </c>
      <c r="P35" s="157">
        <f t="shared" si="9"/>
        <v>1039.56</v>
      </c>
      <c r="Q35" s="157">
        <f>SUM(Q36:Q38)</f>
        <v>2859.2799999999997</v>
      </c>
      <c r="R35" s="157">
        <f t="shared" si="9"/>
        <v>759.37</v>
      </c>
      <c r="S35" s="157">
        <f t="shared" si="9"/>
        <v>594.31</v>
      </c>
      <c r="T35" s="157">
        <f t="shared" si="9"/>
        <v>107.8</v>
      </c>
      <c r="U35" s="157">
        <f t="shared" si="9"/>
        <v>1988.23</v>
      </c>
      <c r="V35" s="157">
        <f t="shared" si="9"/>
        <v>2397.54</v>
      </c>
      <c r="W35" s="157">
        <f t="shared" si="9"/>
        <v>4562.12</v>
      </c>
      <c r="X35" s="7"/>
    </row>
    <row r="36" spans="1:23" ht="18" customHeight="1">
      <c r="A36" s="312"/>
      <c r="B36" s="89">
        <v>5.1</v>
      </c>
      <c r="C36" s="90" t="s">
        <v>45</v>
      </c>
      <c r="D36" s="91">
        <v>3260</v>
      </c>
      <c r="E36" s="164">
        <v>3500</v>
      </c>
      <c r="F36" s="164">
        <v>3051.57</v>
      </c>
      <c r="G36" s="165">
        <v>3500</v>
      </c>
      <c r="H36" s="165">
        <v>3500</v>
      </c>
      <c r="I36" s="284">
        <v>3500</v>
      </c>
      <c r="J36" s="142">
        <f>+G36/12*$J$2</f>
        <v>3500</v>
      </c>
      <c r="K36" s="166">
        <f>SUM(L36:W36)</f>
        <v>3456.2700000000004</v>
      </c>
      <c r="L36" s="167"/>
      <c r="M36" s="167"/>
      <c r="N36" s="167">
        <v>1057.95</v>
      </c>
      <c r="O36" s="167"/>
      <c r="P36" s="167">
        <v>156.1</v>
      </c>
      <c r="Q36" s="167">
        <v>195.83</v>
      </c>
      <c r="R36" s="167"/>
      <c r="S36" s="167"/>
      <c r="T36" s="167"/>
      <c r="U36" s="167"/>
      <c r="V36" s="167">
        <v>972.75</v>
      </c>
      <c r="W36" s="167">
        <v>1073.64</v>
      </c>
    </row>
    <row r="37" spans="1:24" ht="18" customHeight="1">
      <c r="A37" s="313"/>
      <c r="B37" s="136">
        <v>5.2</v>
      </c>
      <c r="C37" s="169" t="s">
        <v>46</v>
      </c>
      <c r="D37" s="170">
        <f>4942+391</f>
        <v>5333</v>
      </c>
      <c r="E37" s="171">
        <v>15000</v>
      </c>
      <c r="F37" s="171">
        <v>10831.37</v>
      </c>
      <c r="G37" s="172">
        <v>15000</v>
      </c>
      <c r="H37" s="162">
        <v>15000</v>
      </c>
      <c r="I37" s="283">
        <v>15000</v>
      </c>
      <c r="J37" s="173">
        <f>+G37/12*$J$2</f>
        <v>15000</v>
      </c>
      <c r="K37" s="301">
        <f>SUM(L37:W37)</f>
        <v>16390.379999999997</v>
      </c>
      <c r="L37" s="174">
        <v>1579.43</v>
      </c>
      <c r="M37" s="174">
        <v>492.6</v>
      </c>
      <c r="N37" s="174">
        <v>972.15</v>
      </c>
      <c r="O37" s="174">
        <v>2324.91</v>
      </c>
      <c r="P37" s="174">
        <v>883.46</v>
      </c>
      <c r="Q37" s="174">
        <v>1774.85</v>
      </c>
      <c r="R37" s="174">
        <v>759.37</v>
      </c>
      <c r="S37" s="174">
        <v>594.31</v>
      </c>
      <c r="T37" s="174">
        <v>107.8</v>
      </c>
      <c r="U37" s="174">
        <v>1988.23</v>
      </c>
      <c r="V37" s="174">
        <v>1424.79</v>
      </c>
      <c r="W37" s="174">
        <v>3488.48</v>
      </c>
      <c r="X37" s="10"/>
    </row>
    <row r="38" spans="1:24" s="183" customFormat="1" ht="18" customHeight="1" thickBot="1">
      <c r="A38" s="127"/>
      <c r="B38" s="175">
        <v>5.3</v>
      </c>
      <c r="C38" s="176" t="s">
        <v>63</v>
      </c>
      <c r="D38" s="177">
        <v>0</v>
      </c>
      <c r="E38" s="178">
        <v>0</v>
      </c>
      <c r="F38" s="178">
        <v>0</v>
      </c>
      <c r="G38" s="179">
        <v>0</v>
      </c>
      <c r="H38" s="179">
        <v>2000</v>
      </c>
      <c r="I38" s="285">
        <v>2000</v>
      </c>
      <c r="J38" s="180">
        <v>0</v>
      </c>
      <c r="K38" s="168">
        <f>SUM(L38:W38)</f>
        <v>888.6</v>
      </c>
      <c r="L38" s="181"/>
      <c r="M38" s="181"/>
      <c r="N38" s="181"/>
      <c r="O38" s="181"/>
      <c r="P38" s="181"/>
      <c r="Q38" s="181">
        <v>888.6</v>
      </c>
      <c r="R38" s="181"/>
      <c r="S38" s="181"/>
      <c r="T38" s="181"/>
      <c r="U38" s="181"/>
      <c r="V38" s="181"/>
      <c r="W38" s="181"/>
      <c r="X38" s="182"/>
    </row>
    <row r="39" spans="1:24" ht="18" customHeight="1">
      <c r="A39" s="88">
        <v>6</v>
      </c>
      <c r="B39" s="92" t="s">
        <v>47</v>
      </c>
      <c r="C39" s="123"/>
      <c r="D39" s="96">
        <f>SUM(D40:D43)</f>
        <v>10936</v>
      </c>
      <c r="E39" s="157">
        <f>SUM(E40:E43)</f>
        <v>13295</v>
      </c>
      <c r="F39" s="157">
        <f>SUM(F40:F43)</f>
        <v>13204.97</v>
      </c>
      <c r="G39" s="157">
        <f>SUM(G40:G43)</f>
        <v>26060.5</v>
      </c>
      <c r="H39" s="157">
        <f aca="true" t="shared" si="10" ref="H39:W39">SUM(H40:H43)</f>
        <v>24255.670000000002</v>
      </c>
      <c r="I39" s="157">
        <f>SUM(I40:I43)</f>
        <v>24255.670000000002</v>
      </c>
      <c r="J39" s="158">
        <f t="shared" si="10"/>
        <v>26060.5</v>
      </c>
      <c r="K39" s="159">
        <f t="shared" si="10"/>
        <v>11906.46</v>
      </c>
      <c r="L39" s="157">
        <f t="shared" si="10"/>
        <v>0</v>
      </c>
      <c r="M39" s="157">
        <f t="shared" si="10"/>
        <v>812.02</v>
      </c>
      <c r="N39" s="157">
        <f t="shared" si="10"/>
        <v>0</v>
      </c>
      <c r="O39" s="157">
        <f t="shared" si="10"/>
        <v>11094.44</v>
      </c>
      <c r="P39" s="157">
        <f t="shared" si="10"/>
        <v>0</v>
      </c>
      <c r="Q39" s="157">
        <f t="shared" si="10"/>
        <v>0</v>
      </c>
      <c r="R39" s="157">
        <f t="shared" si="10"/>
        <v>0</v>
      </c>
      <c r="S39" s="157">
        <f t="shared" si="10"/>
        <v>0</v>
      </c>
      <c r="T39" s="157">
        <f t="shared" si="10"/>
        <v>0</v>
      </c>
      <c r="U39" s="157">
        <f t="shared" si="10"/>
        <v>0</v>
      </c>
      <c r="V39" s="157">
        <f t="shared" si="10"/>
        <v>0</v>
      </c>
      <c r="W39" s="157">
        <f t="shared" si="10"/>
        <v>0</v>
      </c>
      <c r="X39" s="10"/>
    </row>
    <row r="40" spans="1:24" ht="18" customHeight="1">
      <c r="A40" s="125"/>
      <c r="B40" s="50">
        <v>6.1</v>
      </c>
      <c r="C40" s="45" t="s">
        <v>48</v>
      </c>
      <c r="D40" s="34">
        <v>10331</v>
      </c>
      <c r="E40" s="35">
        <v>12500</v>
      </c>
      <c r="F40" s="35">
        <v>12422.57</v>
      </c>
      <c r="G40" s="140">
        <v>12500</v>
      </c>
      <c r="H40" s="141">
        <v>10801.04</v>
      </c>
      <c r="I40" s="281">
        <v>10801.04</v>
      </c>
      <c r="J40" s="142">
        <f>+G40/12*$J$2</f>
        <v>12500</v>
      </c>
      <c r="K40" s="143">
        <f>SUM(L40:W40)</f>
        <v>10576.09</v>
      </c>
      <c r="L40" s="144"/>
      <c r="M40" s="144"/>
      <c r="N40" s="144"/>
      <c r="O40" s="144">
        <v>10576.09</v>
      </c>
      <c r="P40" s="144"/>
      <c r="Q40" s="145"/>
      <c r="R40" s="144"/>
      <c r="S40" s="144"/>
      <c r="T40" s="144"/>
      <c r="U40" s="144"/>
      <c r="V40" s="144"/>
      <c r="W40" s="144"/>
      <c r="X40" s="10"/>
    </row>
    <row r="41" spans="1:24" ht="18" customHeight="1">
      <c r="A41" s="124"/>
      <c r="B41" s="50">
        <v>6.2</v>
      </c>
      <c r="C41" s="45" t="s">
        <v>50</v>
      </c>
      <c r="D41" s="34">
        <v>605</v>
      </c>
      <c r="E41" s="146">
        <v>605</v>
      </c>
      <c r="F41" s="146">
        <v>592.4</v>
      </c>
      <c r="G41" s="140">
        <v>1270.5</v>
      </c>
      <c r="H41" s="141">
        <v>1164.63</v>
      </c>
      <c r="I41" s="281">
        <v>1164.63</v>
      </c>
      <c r="J41" s="142">
        <f>+G41/12*$J$2</f>
        <v>1270.5</v>
      </c>
      <c r="K41" s="143">
        <f aca="true" t="shared" si="11" ref="K41:K51">SUM(L41:W41)</f>
        <v>1140.37</v>
      </c>
      <c r="L41" s="144"/>
      <c r="M41" s="144">
        <v>622.02</v>
      </c>
      <c r="N41" s="144"/>
      <c r="O41" s="144">
        <v>518.35</v>
      </c>
      <c r="P41" s="144"/>
      <c r="Q41" s="145"/>
      <c r="R41" s="144"/>
      <c r="S41" s="144"/>
      <c r="T41" s="144"/>
      <c r="U41" s="144"/>
      <c r="V41" s="144"/>
      <c r="W41" s="144"/>
      <c r="X41" s="10"/>
    </row>
    <row r="42" spans="1:24" ht="20.25" customHeight="1">
      <c r="A42" s="124"/>
      <c r="B42" s="50">
        <v>6.3</v>
      </c>
      <c r="C42" s="45" t="s">
        <v>49</v>
      </c>
      <c r="D42" s="34">
        <v>0</v>
      </c>
      <c r="E42" s="146">
        <v>190</v>
      </c>
      <c r="F42" s="146">
        <v>190</v>
      </c>
      <c r="G42" s="140">
        <v>190</v>
      </c>
      <c r="H42" s="141">
        <v>190</v>
      </c>
      <c r="I42" s="281">
        <v>190</v>
      </c>
      <c r="J42" s="142">
        <f>+G42/12*$J$2</f>
        <v>190</v>
      </c>
      <c r="K42" s="143">
        <f t="shared" si="11"/>
        <v>190</v>
      </c>
      <c r="L42" s="144"/>
      <c r="M42" s="144">
        <v>190</v>
      </c>
      <c r="N42" s="144"/>
      <c r="O42" s="144"/>
      <c r="P42" s="144"/>
      <c r="Q42" s="145"/>
      <c r="R42" s="144"/>
      <c r="S42" s="144"/>
      <c r="T42" s="144"/>
      <c r="U42" s="144"/>
      <c r="V42" s="144"/>
      <c r="W42" s="144"/>
      <c r="X42" s="13"/>
    </row>
    <row r="43" spans="1:24" ht="30.75" customHeight="1" thickBot="1">
      <c r="A43" s="124"/>
      <c r="B43" s="50">
        <v>6.4</v>
      </c>
      <c r="C43" s="44" t="s">
        <v>96</v>
      </c>
      <c r="D43" s="34">
        <v>0</v>
      </c>
      <c r="E43" s="35">
        <v>0</v>
      </c>
      <c r="F43" s="35">
        <v>0</v>
      </c>
      <c r="G43" s="140">
        <v>12100</v>
      </c>
      <c r="H43" s="141">
        <v>12100</v>
      </c>
      <c r="I43" s="281">
        <v>12100</v>
      </c>
      <c r="J43" s="142">
        <f>+G43/12*$J$2</f>
        <v>12100</v>
      </c>
      <c r="K43" s="143">
        <f t="shared" si="11"/>
        <v>0</v>
      </c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0"/>
    </row>
    <row r="44" spans="1:24" ht="18" customHeight="1">
      <c r="A44" s="88">
        <v>7</v>
      </c>
      <c r="B44" s="92" t="s">
        <v>51</v>
      </c>
      <c r="C44" s="123"/>
      <c r="D44" s="96">
        <f>SUM(D45:D46)</f>
        <v>3160</v>
      </c>
      <c r="E44" s="157">
        <f>SUM(E45:E46)</f>
        <v>1500</v>
      </c>
      <c r="F44" s="157">
        <f>SUM(F45:F46)</f>
        <v>20.21</v>
      </c>
      <c r="G44" s="157">
        <f>SUM(G45:G46)</f>
        <v>7865</v>
      </c>
      <c r="H44" s="157">
        <f aca="true" t="shared" si="12" ref="H44:W44">SUM(H45:H46)</f>
        <v>7865</v>
      </c>
      <c r="I44" s="157">
        <f>SUM(I45:I46)</f>
        <v>500</v>
      </c>
      <c r="J44" s="158">
        <f t="shared" si="12"/>
        <v>7865</v>
      </c>
      <c r="K44" s="159">
        <f t="shared" si="12"/>
        <v>1862.3999999999999</v>
      </c>
      <c r="L44" s="157">
        <f t="shared" si="12"/>
        <v>0</v>
      </c>
      <c r="M44" s="157">
        <f t="shared" si="12"/>
        <v>0</v>
      </c>
      <c r="N44" s="157">
        <f t="shared" si="12"/>
        <v>0</v>
      </c>
      <c r="O44" s="157">
        <f t="shared" si="12"/>
        <v>0</v>
      </c>
      <c r="P44" s="157">
        <f t="shared" si="12"/>
        <v>0</v>
      </c>
      <c r="Q44" s="157">
        <f t="shared" si="12"/>
        <v>43.41</v>
      </c>
      <c r="R44" s="157">
        <f t="shared" si="12"/>
        <v>0</v>
      </c>
      <c r="S44" s="157">
        <f t="shared" si="12"/>
        <v>0</v>
      </c>
      <c r="T44" s="157">
        <f t="shared" si="12"/>
        <v>0</v>
      </c>
      <c r="U44" s="157">
        <f t="shared" si="12"/>
        <v>0</v>
      </c>
      <c r="V44" s="157">
        <f t="shared" si="12"/>
        <v>770.12</v>
      </c>
      <c r="W44" s="157">
        <f t="shared" si="12"/>
        <v>1048.87</v>
      </c>
      <c r="X44" s="10"/>
    </row>
    <row r="45" spans="1:24" ht="18" customHeight="1">
      <c r="A45" s="125"/>
      <c r="B45" s="50">
        <v>7.1</v>
      </c>
      <c r="C45" s="45" t="s">
        <v>52</v>
      </c>
      <c r="D45" s="34">
        <v>2538</v>
      </c>
      <c r="E45" s="35">
        <v>0</v>
      </c>
      <c r="F45" s="35">
        <v>0</v>
      </c>
      <c r="G45" s="140">
        <v>0</v>
      </c>
      <c r="H45" s="141">
        <v>0</v>
      </c>
      <c r="I45" s="281">
        <v>0</v>
      </c>
      <c r="J45" s="142">
        <f>+G45/12*$J$2</f>
        <v>0</v>
      </c>
      <c r="K45" s="143">
        <f t="shared" si="11"/>
        <v>0</v>
      </c>
      <c r="L45" s="144"/>
      <c r="M45" s="144"/>
      <c r="N45" s="144"/>
      <c r="O45" s="144"/>
      <c r="P45" s="144"/>
      <c r="Q45" s="145"/>
      <c r="R45" s="144"/>
      <c r="S45" s="144"/>
      <c r="T45" s="144"/>
      <c r="U45" s="144"/>
      <c r="V45" s="144"/>
      <c r="W45" s="144"/>
      <c r="X45" s="10"/>
    </row>
    <row r="46" spans="1:24" ht="18" customHeight="1" thickBot="1">
      <c r="A46" s="124"/>
      <c r="B46" s="50">
        <v>7.2</v>
      </c>
      <c r="C46" s="45" t="s">
        <v>53</v>
      </c>
      <c r="D46" s="34">
        <v>622</v>
      </c>
      <c r="E46" s="146">
        <v>1500</v>
      </c>
      <c r="F46" s="146">
        <v>20.21</v>
      </c>
      <c r="G46" s="140">
        <v>7865</v>
      </c>
      <c r="H46" s="141">
        <v>7865</v>
      </c>
      <c r="I46" s="281">
        <v>500</v>
      </c>
      <c r="J46" s="142">
        <f>+G46/12*$J$2</f>
        <v>7865</v>
      </c>
      <c r="K46" s="143">
        <f t="shared" si="11"/>
        <v>1862.3999999999999</v>
      </c>
      <c r="L46" s="144"/>
      <c r="M46" s="144"/>
      <c r="N46" s="144"/>
      <c r="O46" s="144"/>
      <c r="P46" s="144"/>
      <c r="Q46" s="145">
        <v>43.41</v>
      </c>
      <c r="R46" s="144"/>
      <c r="S46" s="144"/>
      <c r="T46" s="144"/>
      <c r="U46" s="144"/>
      <c r="V46" s="144">
        <v>770.12</v>
      </c>
      <c r="W46" s="144">
        <v>1048.87</v>
      </c>
      <c r="X46" s="10"/>
    </row>
    <row r="47" spans="1:24" ht="18" customHeight="1">
      <c r="A47" s="88">
        <v>8</v>
      </c>
      <c r="B47" s="82" t="s">
        <v>54</v>
      </c>
      <c r="C47" s="85"/>
      <c r="D47" s="86">
        <f>SUM(D48)</f>
        <v>0</v>
      </c>
      <c r="E47" s="86">
        <f aca="true" t="shared" si="13" ref="E47:W47">SUM(E48)</f>
        <v>6050</v>
      </c>
      <c r="F47" s="86">
        <f t="shared" si="13"/>
        <v>4739.2</v>
      </c>
      <c r="G47" s="86">
        <f t="shared" si="13"/>
        <v>6050</v>
      </c>
      <c r="H47" s="86">
        <f>H48+H49</f>
        <v>7050</v>
      </c>
      <c r="I47" s="86">
        <f>I48+I49</f>
        <v>6550</v>
      </c>
      <c r="J47" s="86">
        <f t="shared" si="13"/>
        <v>6050</v>
      </c>
      <c r="K47" s="86">
        <f t="shared" si="13"/>
        <v>3373.18</v>
      </c>
      <c r="L47" s="86">
        <f t="shared" si="13"/>
        <v>0</v>
      </c>
      <c r="M47" s="86">
        <f t="shared" si="13"/>
        <v>0</v>
      </c>
      <c r="N47" s="86">
        <f t="shared" si="13"/>
        <v>0</v>
      </c>
      <c r="O47" s="86">
        <f t="shared" si="13"/>
        <v>0</v>
      </c>
      <c r="P47" s="86">
        <f t="shared" si="13"/>
        <v>0</v>
      </c>
      <c r="Q47" s="86">
        <f t="shared" si="13"/>
        <v>0</v>
      </c>
      <c r="R47" s="86">
        <f t="shared" si="13"/>
        <v>0</v>
      </c>
      <c r="S47" s="86">
        <f t="shared" si="13"/>
        <v>0</v>
      </c>
      <c r="T47" s="86">
        <f t="shared" si="13"/>
        <v>0</v>
      </c>
      <c r="U47" s="86">
        <f t="shared" si="13"/>
        <v>524.62</v>
      </c>
      <c r="V47" s="86">
        <f t="shared" si="13"/>
        <v>0</v>
      </c>
      <c r="W47" s="86">
        <f t="shared" si="13"/>
        <v>2848.56</v>
      </c>
      <c r="X47" s="314"/>
    </row>
    <row r="48" spans="1:24" s="250" customFormat="1" ht="18" customHeight="1">
      <c r="A48" s="110"/>
      <c r="B48" s="50">
        <v>8.1</v>
      </c>
      <c r="C48" s="43" t="s">
        <v>55</v>
      </c>
      <c r="D48" s="33">
        <v>0</v>
      </c>
      <c r="E48" s="160">
        <v>6050</v>
      </c>
      <c r="F48" s="160">
        <v>4739.2</v>
      </c>
      <c r="G48" s="141">
        <v>6050</v>
      </c>
      <c r="H48" s="185">
        <v>6050</v>
      </c>
      <c r="I48" s="286">
        <v>6050</v>
      </c>
      <c r="J48" s="142">
        <f>+G48/12*$J$2</f>
        <v>6050</v>
      </c>
      <c r="K48" s="143">
        <f t="shared" si="11"/>
        <v>3373.18</v>
      </c>
      <c r="L48" s="151"/>
      <c r="M48" s="151"/>
      <c r="N48" s="151"/>
      <c r="O48" s="151"/>
      <c r="P48" s="151"/>
      <c r="Q48" s="151"/>
      <c r="R48" s="151"/>
      <c r="S48" s="151"/>
      <c r="T48" s="151"/>
      <c r="U48" s="151">
        <v>524.62</v>
      </c>
      <c r="V48" s="151"/>
      <c r="W48" s="151">
        <v>2848.56</v>
      </c>
      <c r="X48" s="314"/>
    </row>
    <row r="49" spans="1:24" ht="18" customHeight="1" thickBot="1">
      <c r="A49" s="186"/>
      <c r="B49" s="247">
        <v>8.2</v>
      </c>
      <c r="C49" s="46" t="s">
        <v>64</v>
      </c>
      <c r="D49" s="24">
        <v>0</v>
      </c>
      <c r="E49" s="248">
        <v>0</v>
      </c>
      <c r="F49" s="248">
        <v>0</v>
      </c>
      <c r="G49" s="249">
        <v>0</v>
      </c>
      <c r="H49" s="249">
        <v>1000</v>
      </c>
      <c r="I49" s="287">
        <v>500</v>
      </c>
      <c r="J49" s="187"/>
      <c r="K49" s="168">
        <v>0</v>
      </c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314"/>
    </row>
    <row r="50" spans="1:24" ht="18" customHeight="1">
      <c r="A50" s="88">
        <v>9</v>
      </c>
      <c r="B50" s="82" t="s">
        <v>60</v>
      </c>
      <c r="C50" s="85"/>
      <c r="D50" s="86">
        <f>SUM(D51)</f>
        <v>10856</v>
      </c>
      <c r="E50" s="157">
        <f aca="true" t="shared" si="14" ref="E50:W50">SUM(E51)</f>
        <v>0</v>
      </c>
      <c r="F50" s="157">
        <f t="shared" si="14"/>
        <v>0</v>
      </c>
      <c r="G50" s="157">
        <f t="shared" si="14"/>
        <v>0</v>
      </c>
      <c r="H50" s="157">
        <f t="shared" si="14"/>
        <v>0</v>
      </c>
      <c r="I50" s="157">
        <f t="shared" si="14"/>
        <v>0</v>
      </c>
      <c r="J50" s="158">
        <f t="shared" si="14"/>
        <v>0</v>
      </c>
      <c r="K50" s="159">
        <f t="shared" si="14"/>
        <v>0</v>
      </c>
      <c r="L50" s="157">
        <f t="shared" si="14"/>
        <v>0</v>
      </c>
      <c r="M50" s="157">
        <f t="shared" si="14"/>
        <v>0</v>
      </c>
      <c r="N50" s="157">
        <f t="shared" si="14"/>
        <v>0</v>
      </c>
      <c r="O50" s="157">
        <f t="shared" si="14"/>
        <v>0</v>
      </c>
      <c r="P50" s="157">
        <f t="shared" si="14"/>
        <v>0</v>
      </c>
      <c r="Q50" s="157">
        <f t="shared" si="14"/>
        <v>0</v>
      </c>
      <c r="R50" s="157">
        <f t="shared" si="14"/>
        <v>0</v>
      </c>
      <c r="S50" s="157">
        <f t="shared" si="14"/>
        <v>0</v>
      </c>
      <c r="T50" s="157">
        <f t="shared" si="14"/>
        <v>0</v>
      </c>
      <c r="U50" s="157">
        <f t="shared" si="14"/>
        <v>0</v>
      </c>
      <c r="V50" s="157">
        <f t="shared" si="14"/>
        <v>0</v>
      </c>
      <c r="W50" s="157">
        <f t="shared" si="14"/>
        <v>0</v>
      </c>
      <c r="X50" s="314"/>
    </row>
    <row r="51" spans="1:24" ht="18" customHeight="1" thickBot="1">
      <c r="A51" s="111"/>
      <c r="B51" s="50">
        <v>9.1</v>
      </c>
      <c r="C51" s="43" t="s">
        <v>61</v>
      </c>
      <c r="D51" s="33">
        <v>10856</v>
      </c>
      <c r="E51" s="160">
        <v>0</v>
      </c>
      <c r="F51" s="160">
        <v>0</v>
      </c>
      <c r="G51" s="141">
        <v>0</v>
      </c>
      <c r="H51" s="141">
        <v>0</v>
      </c>
      <c r="I51" s="281">
        <v>0</v>
      </c>
      <c r="J51" s="142">
        <f>+G51/12*$J$2</f>
        <v>0</v>
      </c>
      <c r="K51" s="143">
        <f t="shared" si="11"/>
        <v>0</v>
      </c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314"/>
    </row>
    <row r="52" spans="1:23" ht="29.25" customHeight="1" thickBot="1">
      <c r="A52" s="27"/>
      <c r="B52" s="41"/>
      <c r="C52" s="47" t="s">
        <v>0</v>
      </c>
      <c r="D52" s="28">
        <f aca="true" t="shared" si="15" ref="D52:W52">+D16+D23+D27+D33+D35+D39+D44+D47+D50</f>
        <v>186235</v>
      </c>
      <c r="E52" s="28">
        <f t="shared" si="15"/>
        <v>219005</v>
      </c>
      <c r="F52" s="28">
        <f t="shared" si="15"/>
        <v>226406.37</v>
      </c>
      <c r="G52" s="28">
        <f t="shared" si="15"/>
        <v>248992.72</v>
      </c>
      <c r="H52" s="28">
        <f t="shared" si="15"/>
        <v>258092.67</v>
      </c>
      <c r="I52" s="28">
        <f>+I16+I23+I27+I33+I35+I39+I44+I47+I50</f>
        <v>243927.67</v>
      </c>
      <c r="J52" s="69">
        <f t="shared" si="15"/>
        <v>248992.72</v>
      </c>
      <c r="K52" s="100">
        <f t="shared" si="15"/>
        <v>224449.20999999996</v>
      </c>
      <c r="L52" s="28">
        <f t="shared" si="15"/>
        <v>15012.580000000002</v>
      </c>
      <c r="M52" s="28">
        <f t="shared" si="15"/>
        <v>13465.300000000001</v>
      </c>
      <c r="N52" s="28">
        <f t="shared" si="15"/>
        <v>14580.690000000002</v>
      </c>
      <c r="O52" s="28">
        <f t="shared" si="15"/>
        <v>20134.440000000002</v>
      </c>
      <c r="P52" s="28">
        <f t="shared" si="15"/>
        <v>18963.61</v>
      </c>
      <c r="Q52" s="28">
        <f t="shared" si="15"/>
        <v>17249.37</v>
      </c>
      <c r="R52" s="28">
        <f t="shared" si="15"/>
        <v>14423.2</v>
      </c>
      <c r="S52" s="28">
        <f t="shared" si="15"/>
        <v>12807.249999999998</v>
      </c>
      <c r="T52" s="28">
        <f t="shared" si="15"/>
        <v>9911.699999999999</v>
      </c>
      <c r="U52" s="28">
        <f t="shared" si="15"/>
        <v>39129.69</v>
      </c>
      <c r="V52" s="28">
        <f t="shared" si="15"/>
        <v>30284.420000000002</v>
      </c>
      <c r="W52" s="28">
        <f t="shared" si="15"/>
        <v>18486.96</v>
      </c>
    </row>
    <row r="53" spans="1:23" ht="20.25" customHeight="1" thickBot="1">
      <c r="A53" s="3"/>
      <c r="B53" s="3"/>
      <c r="C53" s="1"/>
      <c r="D53" s="1"/>
      <c r="E53" s="8"/>
      <c r="F53" s="8"/>
      <c r="G53" s="8"/>
      <c r="H53" s="8"/>
      <c r="I53" s="8"/>
      <c r="J53" s="32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ht="28.5" customHeight="1" thickBot="1">
      <c r="A54" s="19"/>
      <c r="B54" s="61"/>
      <c r="C54" s="48" t="s">
        <v>10</v>
      </c>
      <c r="D54" s="18">
        <f aca="true" t="shared" si="16" ref="D54:W54">+D14-D52</f>
        <v>86635</v>
      </c>
      <c r="E54" s="18">
        <f t="shared" si="16"/>
        <v>-16689</v>
      </c>
      <c r="F54" s="18">
        <f t="shared" si="16"/>
        <v>-22221.109999999986</v>
      </c>
      <c r="G54" s="18">
        <f t="shared" si="16"/>
        <v>-32576.72</v>
      </c>
      <c r="H54" s="18">
        <f t="shared" si="16"/>
        <v>-41676.67000000001</v>
      </c>
      <c r="I54" s="18">
        <f>+I14-I52</f>
        <v>-27511.670000000013</v>
      </c>
      <c r="J54" s="31">
        <f t="shared" si="16"/>
        <v>-32576.72</v>
      </c>
      <c r="K54" s="30">
        <f t="shared" si="16"/>
        <v>-20133.209999999963</v>
      </c>
      <c r="L54" s="18">
        <f t="shared" si="16"/>
        <v>-15012.580000000002</v>
      </c>
      <c r="M54" s="18">
        <f t="shared" si="16"/>
        <v>-13465.300000000001</v>
      </c>
      <c r="N54" s="18">
        <f t="shared" si="16"/>
        <v>167235.31</v>
      </c>
      <c r="O54" s="18">
        <f t="shared" si="16"/>
        <v>-20134.440000000002</v>
      </c>
      <c r="P54" s="18">
        <f t="shared" si="16"/>
        <v>3536.3899999999994</v>
      </c>
      <c r="Q54" s="18">
        <f t="shared" si="16"/>
        <v>-17249.37</v>
      </c>
      <c r="R54" s="18">
        <f t="shared" si="16"/>
        <v>-14423.2</v>
      </c>
      <c r="S54" s="18">
        <f t="shared" si="16"/>
        <v>-12807.249999999998</v>
      </c>
      <c r="T54" s="18">
        <f t="shared" si="16"/>
        <v>-9911.699999999999</v>
      </c>
      <c r="U54" s="18">
        <f t="shared" si="16"/>
        <v>-39129.69</v>
      </c>
      <c r="V54" s="18">
        <f t="shared" si="16"/>
        <v>-30284.420000000002</v>
      </c>
      <c r="W54" s="18">
        <f t="shared" si="16"/>
        <v>-18486.96</v>
      </c>
    </row>
    <row r="55" spans="1:23" ht="18" customHeight="1">
      <c r="A55" s="29"/>
      <c r="B55" s="29"/>
      <c r="C55" s="59"/>
      <c r="D55" s="59"/>
      <c r="E55" s="59"/>
      <c r="F55" s="59"/>
      <c r="G55" s="60"/>
      <c r="H55" s="60"/>
      <c r="I55" s="60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</row>
    <row r="56" spans="1:23" ht="18" customHeight="1">
      <c r="A56" s="29"/>
      <c r="B56" s="329" t="s">
        <v>99</v>
      </c>
      <c r="D56" s="59"/>
      <c r="E56" s="59"/>
      <c r="F56" s="59"/>
      <c r="G56" s="60"/>
      <c r="H56" s="60"/>
      <c r="I56" s="60"/>
      <c r="J56" s="329" t="s">
        <v>100</v>
      </c>
      <c r="K56" s="329" t="s">
        <v>101</v>
      </c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</row>
    <row r="57" spans="1:23" ht="18" customHeight="1">
      <c r="A57" s="29"/>
      <c r="B57" s="29"/>
      <c r="C57" s="329" t="s">
        <v>102</v>
      </c>
      <c r="D57" s="59"/>
      <c r="E57" s="59"/>
      <c r="F57" s="59"/>
      <c r="G57" s="60"/>
      <c r="H57" s="60"/>
      <c r="I57" s="60"/>
      <c r="J57" s="298">
        <v>26168.13</v>
      </c>
      <c r="K57" s="298">
        <v>22500</v>
      </c>
      <c r="L57" s="298"/>
      <c r="M57" s="298"/>
      <c r="N57" s="298"/>
      <c r="O57" s="298"/>
      <c r="P57" s="298"/>
      <c r="Q57" s="298"/>
      <c r="R57" s="59"/>
      <c r="S57" s="59"/>
      <c r="T57" s="59"/>
      <c r="U57" s="59"/>
      <c r="V57" s="59"/>
      <c r="W57" s="59"/>
    </row>
    <row r="58" spans="1:23" ht="18" customHeight="1">
      <c r="A58" s="296"/>
      <c r="B58" s="29"/>
      <c r="C58" s="59" t="s">
        <v>103</v>
      </c>
      <c r="D58" s="59"/>
      <c r="E58" s="59"/>
      <c r="F58" s="59"/>
      <c r="G58" s="60"/>
      <c r="H58" s="60"/>
      <c r="I58" s="60"/>
      <c r="J58" s="59"/>
      <c r="K58" s="298">
        <v>1984</v>
      </c>
      <c r="L58" s="299" t="s">
        <v>104</v>
      </c>
      <c r="M58" s="299"/>
      <c r="N58" s="299"/>
      <c r="O58" s="299"/>
      <c r="P58" s="299"/>
      <c r="Q58" s="299"/>
      <c r="R58" s="59"/>
      <c r="S58" s="59"/>
      <c r="T58" s="59"/>
      <c r="U58" s="59"/>
      <c r="V58" s="59"/>
      <c r="W58" s="59"/>
    </row>
    <row r="59" spans="1:23" ht="18" customHeight="1">
      <c r="A59" s="296"/>
      <c r="B59" s="29"/>
      <c r="C59" s="59" t="s">
        <v>105</v>
      </c>
      <c r="D59" s="59"/>
      <c r="E59" s="59"/>
      <c r="F59" s="59"/>
      <c r="G59" s="60"/>
      <c r="H59" s="60"/>
      <c r="I59" s="60"/>
      <c r="J59" s="59"/>
      <c r="K59" s="298">
        <v>1681</v>
      </c>
      <c r="L59" s="59" t="s">
        <v>109</v>
      </c>
      <c r="M59" s="59"/>
      <c r="N59" s="59"/>
      <c r="O59" s="59"/>
      <c r="Q59" s="59"/>
      <c r="R59" s="59"/>
      <c r="S59" s="59"/>
      <c r="T59" s="59"/>
      <c r="U59" s="59"/>
      <c r="V59" s="59"/>
      <c r="W59" s="59"/>
    </row>
    <row r="60" spans="1:23" ht="18" customHeight="1">
      <c r="A60" s="296"/>
      <c r="B60" s="29"/>
      <c r="C60" s="59" t="s">
        <v>106</v>
      </c>
      <c r="D60" s="59"/>
      <c r="E60" s="59"/>
      <c r="F60" s="59"/>
      <c r="G60" s="60"/>
      <c r="H60" s="60"/>
      <c r="I60" s="60"/>
      <c r="J60" s="59"/>
      <c r="K60" s="298">
        <v>3</v>
      </c>
      <c r="L60" s="59"/>
      <c r="M60" s="59"/>
      <c r="N60" s="59"/>
      <c r="O60" s="59"/>
      <c r="Q60" s="59"/>
      <c r="R60" s="59"/>
      <c r="S60" s="59"/>
      <c r="T60" s="59"/>
      <c r="U60" s="59"/>
      <c r="V60" s="59"/>
      <c r="W60" s="59"/>
    </row>
    <row r="61" spans="1:23" ht="18" customHeight="1">
      <c r="A61" s="29"/>
      <c r="B61" s="29"/>
      <c r="C61" s="330" t="s">
        <v>107</v>
      </c>
      <c r="D61" s="330"/>
      <c r="E61" s="330"/>
      <c r="F61" s="330"/>
      <c r="G61" s="194"/>
      <c r="H61" s="194"/>
      <c r="I61" s="194"/>
      <c r="J61" s="330"/>
      <c r="K61" s="331">
        <f>SUM(K57:K60)</f>
        <v>26168</v>
      </c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</row>
    <row r="62" spans="1:23" ht="18" customHeight="1">
      <c r="A62" s="297"/>
      <c r="B62" s="29"/>
      <c r="C62" s="59"/>
      <c r="D62" s="59"/>
      <c r="E62" s="59"/>
      <c r="F62" s="59"/>
      <c r="G62" s="60"/>
      <c r="H62" s="60"/>
      <c r="I62" s="60"/>
      <c r="J62" s="59"/>
      <c r="K62" s="300"/>
      <c r="L62" s="300"/>
      <c r="M62" s="300"/>
      <c r="N62" s="300"/>
      <c r="O62" s="300"/>
      <c r="P62" s="300"/>
      <c r="Q62" s="300"/>
      <c r="R62" s="59"/>
      <c r="S62" s="59"/>
      <c r="T62" s="59"/>
      <c r="U62" s="59"/>
      <c r="V62" s="59"/>
      <c r="W62" s="59"/>
    </row>
    <row r="63" spans="1:23" ht="18" customHeight="1">
      <c r="A63" s="29"/>
      <c r="B63" s="29"/>
      <c r="C63" s="329" t="s">
        <v>108</v>
      </c>
      <c r="D63" s="59"/>
      <c r="E63" s="59"/>
      <c r="F63" s="59"/>
      <c r="G63" s="60"/>
      <c r="H63" s="60"/>
      <c r="I63" s="60"/>
      <c r="J63" s="298">
        <v>87924</v>
      </c>
      <c r="K63" s="298">
        <v>95902</v>
      </c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</row>
    <row r="64" spans="1:23" ht="18" customHeight="1">
      <c r="A64" s="29"/>
      <c r="B64" s="29"/>
      <c r="C64" s="59" t="s">
        <v>105</v>
      </c>
      <c r="D64" s="59"/>
      <c r="E64" s="59"/>
      <c r="F64" s="59"/>
      <c r="G64" s="60"/>
      <c r="H64" s="60"/>
      <c r="I64" s="60"/>
      <c r="J64" s="298">
        <v>-1681</v>
      </c>
      <c r="K64" s="298"/>
      <c r="L64" s="59" t="s">
        <v>113</v>
      </c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</row>
    <row r="65" spans="1:23" ht="18" customHeight="1">
      <c r="A65" s="29"/>
      <c r="B65" s="29"/>
      <c r="C65" s="59" t="s">
        <v>110</v>
      </c>
      <c r="D65" s="59"/>
      <c r="E65" s="59"/>
      <c r="F65" s="59"/>
      <c r="G65" s="60"/>
      <c r="H65" s="60"/>
      <c r="I65" s="60"/>
      <c r="J65" s="298">
        <f>884-37+5270</f>
        <v>6117</v>
      </c>
      <c r="K65" s="298"/>
      <c r="L65" s="59" t="s">
        <v>113</v>
      </c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</row>
    <row r="66" spans="3:23" ht="18" customHeight="1">
      <c r="C66" s="59" t="s">
        <v>111</v>
      </c>
      <c r="D66" s="7"/>
      <c r="E66" s="7"/>
      <c r="J66" s="298">
        <v>3554</v>
      </c>
      <c r="K66" s="298"/>
      <c r="L66" s="59" t="s">
        <v>113</v>
      </c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3:23" ht="18" customHeight="1">
      <c r="C67" s="59" t="s">
        <v>112</v>
      </c>
      <c r="D67" s="7"/>
      <c r="E67" s="7"/>
      <c r="J67" s="298">
        <v>-12</v>
      </c>
      <c r="K67" s="298"/>
      <c r="L67" s="59" t="s">
        <v>113</v>
      </c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3:23" ht="18" customHeight="1">
      <c r="C68" s="330" t="s">
        <v>88</v>
      </c>
      <c r="D68" s="332"/>
      <c r="E68" s="332"/>
      <c r="F68" s="332"/>
      <c r="G68" s="333"/>
      <c r="H68" s="333"/>
      <c r="I68" s="333"/>
      <c r="J68" s="331">
        <f>SUM(J63:J67)</f>
        <v>95902</v>
      </c>
      <c r="K68" s="331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3:23" ht="14.25">
      <c r="C69" s="7"/>
      <c r="D69" s="7"/>
      <c r="E69" s="7"/>
      <c r="J69" s="298"/>
      <c r="K69" s="298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3:23" ht="14.25">
      <c r="C70" s="7"/>
      <c r="D70" s="7"/>
      <c r="E70" s="7"/>
      <c r="J70" s="298"/>
      <c r="K70" s="298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3:23" ht="14.25">
      <c r="C71" s="7"/>
      <c r="D71" s="7"/>
      <c r="E71" s="7"/>
      <c r="J71" s="298"/>
      <c r="K71" s="298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</sheetData>
  <sheetProtection/>
  <mergeCells count="11">
    <mergeCell ref="A24:A26"/>
    <mergeCell ref="L3:W3"/>
    <mergeCell ref="K25:K26"/>
    <mergeCell ref="A36:A37"/>
    <mergeCell ref="X47:X51"/>
    <mergeCell ref="B16:C16"/>
    <mergeCell ref="A1:C1"/>
    <mergeCell ref="J3:K3"/>
    <mergeCell ref="A28:A30"/>
    <mergeCell ref="X33:X34"/>
    <mergeCell ref="A17:A22"/>
  </mergeCells>
  <printOptions/>
  <pageMargins left="0.6299212598425197" right="0.2362204724409449" top="0.15748031496062992" bottom="0.15748031496062992" header="0.31496062992125984" footer="0.31496062992125984"/>
  <pageSetup fitToHeight="1" fitToWidth="1" horizontalDpi="600" verticalDpi="600" orientation="landscape" paperSize="8" scale="61" r:id="rId1"/>
  <ignoredErrors>
    <ignoredError sqref="J33:K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="60" zoomScaleNormal="60" zoomScalePageLayoutView="0" workbookViewId="0" topLeftCell="B2">
      <selection activeCell="C21" sqref="C21"/>
    </sheetView>
  </sheetViews>
  <sheetFormatPr defaultColWidth="9.140625" defaultRowHeight="12.75"/>
  <cols>
    <col min="1" max="1" width="2.421875" style="0" customWidth="1"/>
    <col min="2" max="2" width="31.28125" style="0" customWidth="1"/>
    <col min="3" max="3" width="40.7109375" style="0" customWidth="1"/>
    <col min="4" max="5" width="40.00390625" style="0" customWidth="1"/>
  </cols>
  <sheetData>
    <row r="1" spans="1:5" ht="49.5" customHeight="1">
      <c r="A1" s="267"/>
      <c r="B1" s="322" t="s">
        <v>90</v>
      </c>
      <c r="C1" s="322"/>
      <c r="D1" s="322"/>
      <c r="E1" s="322"/>
    </row>
    <row r="2" spans="1:5" ht="24" thickBot="1">
      <c r="A2" s="218"/>
      <c r="B2" s="251"/>
      <c r="C2" s="252"/>
      <c r="D2" s="252"/>
      <c r="E2" s="252"/>
    </row>
    <row r="3" spans="1:5" ht="18">
      <c r="A3" s="218"/>
      <c r="B3" s="323" t="s">
        <v>72</v>
      </c>
      <c r="C3" s="253"/>
      <c r="D3" s="325" t="s">
        <v>73</v>
      </c>
      <c r="E3" s="327" t="s">
        <v>89</v>
      </c>
    </row>
    <row r="4" spans="1:5" ht="54.75" thickBot="1">
      <c r="A4" s="218"/>
      <c r="B4" s="324"/>
      <c r="C4" s="254" t="s">
        <v>74</v>
      </c>
      <c r="D4" s="326"/>
      <c r="E4" s="328"/>
    </row>
    <row r="5" spans="1:5" ht="15">
      <c r="A5" s="218"/>
      <c r="B5" s="255" t="s">
        <v>75</v>
      </c>
      <c r="C5" s="256">
        <v>3928</v>
      </c>
      <c r="D5" s="256">
        <v>3928</v>
      </c>
      <c r="E5" s="256">
        <v>3928</v>
      </c>
    </row>
    <row r="6" spans="1:5" ht="15">
      <c r="A6" s="218"/>
      <c r="B6" s="257" t="s">
        <v>76</v>
      </c>
      <c r="C6" s="256">
        <v>9856</v>
      </c>
      <c r="D6" s="256">
        <v>10856</v>
      </c>
      <c r="E6" s="256">
        <v>10856</v>
      </c>
    </row>
    <row r="7" spans="1:5" ht="15">
      <c r="A7" s="218"/>
      <c r="B7" s="257" t="s">
        <v>77</v>
      </c>
      <c r="C7" s="256">
        <v>17974</v>
      </c>
      <c r="D7" s="256">
        <v>19974</v>
      </c>
      <c r="E7" s="256">
        <v>19974</v>
      </c>
    </row>
    <row r="8" spans="1:5" ht="15">
      <c r="A8" s="218"/>
      <c r="B8" s="257" t="s">
        <v>78</v>
      </c>
      <c r="C8" s="256">
        <v>29974</v>
      </c>
      <c r="D8" s="256">
        <v>31974</v>
      </c>
      <c r="E8" s="256">
        <v>31974</v>
      </c>
    </row>
    <row r="9" spans="1:5" ht="15">
      <c r="A9" s="218"/>
      <c r="B9" s="257" t="s">
        <v>79</v>
      </c>
      <c r="C9" s="256">
        <v>17974</v>
      </c>
      <c r="D9" s="256">
        <v>19974</v>
      </c>
      <c r="E9" s="256">
        <v>19974</v>
      </c>
    </row>
    <row r="10" spans="1:5" ht="15">
      <c r="A10" s="218"/>
      <c r="B10" s="257" t="s">
        <v>80</v>
      </c>
      <c r="C10" s="256">
        <v>29974</v>
      </c>
      <c r="D10" s="256">
        <v>31974</v>
      </c>
      <c r="E10" s="256">
        <v>31974</v>
      </c>
    </row>
    <row r="11" spans="1:5" ht="15">
      <c r="A11" s="218"/>
      <c r="B11" s="257" t="s">
        <v>81</v>
      </c>
      <c r="C11" s="256">
        <v>9856</v>
      </c>
      <c r="D11" s="256">
        <v>10856</v>
      </c>
      <c r="E11" s="256">
        <v>10856</v>
      </c>
    </row>
    <row r="12" spans="1:5" ht="15">
      <c r="A12" s="218"/>
      <c r="B12" s="257" t="s">
        <v>82</v>
      </c>
      <c r="C12" s="256">
        <v>9856</v>
      </c>
      <c r="D12" s="256">
        <v>10856</v>
      </c>
      <c r="E12" s="256">
        <v>10856</v>
      </c>
    </row>
    <row r="13" spans="1:5" ht="15">
      <c r="A13" s="218"/>
      <c r="B13" s="257" t="s">
        <v>83</v>
      </c>
      <c r="C13" s="256">
        <v>7250</v>
      </c>
      <c r="D13" s="256">
        <v>8856</v>
      </c>
      <c r="E13" s="256">
        <v>10856</v>
      </c>
    </row>
    <row r="14" spans="1:5" ht="15">
      <c r="A14" s="218"/>
      <c r="B14" s="257" t="s">
        <v>84</v>
      </c>
      <c r="C14" s="256">
        <v>9856</v>
      </c>
      <c r="D14" s="256">
        <v>0</v>
      </c>
      <c r="E14" s="256">
        <v>0</v>
      </c>
    </row>
    <row r="15" spans="1:5" ht="15">
      <c r="A15" s="266"/>
      <c r="B15" s="258" t="s">
        <v>85</v>
      </c>
      <c r="C15" s="256">
        <v>9856</v>
      </c>
      <c r="D15" s="256">
        <v>10856</v>
      </c>
      <c r="E15" s="256">
        <v>10856</v>
      </c>
    </row>
    <row r="16" spans="1:5" ht="15">
      <c r="A16" s="266"/>
      <c r="B16" s="258" t="s">
        <v>86</v>
      </c>
      <c r="C16" s="256">
        <v>7856</v>
      </c>
      <c r="D16" s="256">
        <v>8856</v>
      </c>
      <c r="E16" s="256">
        <v>8856</v>
      </c>
    </row>
    <row r="17" spans="1:5" ht="15">
      <c r="A17" s="266"/>
      <c r="B17" s="259" t="s">
        <v>87</v>
      </c>
      <c r="C17" s="256">
        <v>9856</v>
      </c>
      <c r="D17" s="256">
        <v>10856</v>
      </c>
      <c r="E17" s="256">
        <v>10856</v>
      </c>
    </row>
    <row r="18" spans="1:5" ht="15.75" thickBot="1">
      <c r="A18" s="266"/>
      <c r="B18" s="260"/>
      <c r="C18" s="261"/>
      <c r="D18" s="261"/>
      <c r="E18" s="261"/>
    </row>
    <row r="19" spans="1:5" ht="18.75" thickBot="1">
      <c r="A19" s="218"/>
      <c r="B19" s="262" t="s">
        <v>88</v>
      </c>
      <c r="C19" s="263">
        <f>SUM(C5:C18)</f>
        <v>174066</v>
      </c>
      <c r="D19" s="264">
        <f>SUM(D5:D18)</f>
        <v>179816</v>
      </c>
      <c r="E19" s="265">
        <f>SUM(E5:E18)</f>
        <v>181816</v>
      </c>
    </row>
    <row r="20" spans="1:5" ht="12.75">
      <c r="A20" s="218"/>
      <c r="B20" s="266"/>
      <c r="C20" s="218"/>
      <c r="D20" s="218"/>
      <c r="E20" s="218"/>
    </row>
    <row r="21" spans="1:5" ht="12.75">
      <c r="A21" s="218"/>
      <c r="B21" s="218"/>
      <c r="C21" s="266"/>
      <c r="D21" s="266"/>
      <c r="E21" s="266"/>
    </row>
    <row r="22" spans="1:5" ht="12.75">
      <c r="A22" s="218"/>
      <c r="B22" s="218"/>
      <c r="C22" s="266"/>
      <c r="D22" s="266"/>
      <c r="E22" s="266"/>
    </row>
    <row r="23" spans="1:5" ht="12.75">
      <c r="A23" s="218"/>
      <c r="B23" s="218"/>
      <c r="C23" s="268"/>
      <c r="D23" s="268"/>
      <c r="E23" s="268"/>
    </row>
    <row r="24" spans="1:5" ht="12.75">
      <c r="A24" s="218"/>
      <c r="B24" s="218"/>
      <c r="C24" s="268"/>
      <c r="D24" s="268"/>
      <c r="E24" s="268"/>
    </row>
    <row r="25" spans="2:5" ht="15">
      <c r="B25" s="269"/>
      <c r="C25" s="270"/>
      <c r="D25" s="270"/>
      <c r="E25" s="270"/>
    </row>
    <row r="26" spans="2:5" ht="15">
      <c r="B26" s="269"/>
      <c r="C26" s="270"/>
      <c r="D26" s="270"/>
      <c r="E26" s="270"/>
    </row>
    <row r="27" spans="2:5" ht="15">
      <c r="B27" s="269"/>
      <c r="C27" s="271"/>
      <c r="D27" s="271"/>
      <c r="E27" s="271"/>
    </row>
    <row r="28" spans="2:5" ht="15">
      <c r="B28" s="269"/>
      <c r="C28" s="270"/>
      <c r="D28" s="270"/>
      <c r="E28" s="270"/>
    </row>
    <row r="29" spans="2:5" ht="15">
      <c r="B29" s="269"/>
      <c r="C29" s="270"/>
      <c r="D29" s="270"/>
      <c r="E29" s="270"/>
    </row>
    <row r="30" spans="2:5" ht="15">
      <c r="B30" s="269"/>
      <c r="C30" s="272"/>
      <c r="D30" s="272"/>
      <c r="E30" s="272"/>
    </row>
    <row r="31" spans="2:5" ht="15">
      <c r="B31" s="269"/>
      <c r="C31" s="270"/>
      <c r="D31" s="270"/>
      <c r="E31" s="270"/>
    </row>
    <row r="32" spans="2:5" ht="15">
      <c r="B32" s="269"/>
      <c r="C32" s="270"/>
      <c r="D32" s="270"/>
      <c r="E32" s="270"/>
    </row>
    <row r="33" spans="2:5" ht="15">
      <c r="B33" s="269"/>
      <c r="C33" s="270"/>
      <c r="D33" s="270"/>
      <c r="E33" s="270"/>
    </row>
    <row r="34" spans="2:5" ht="15">
      <c r="B34" s="269"/>
      <c r="C34" s="270"/>
      <c r="D34" s="270"/>
      <c r="E34" s="270"/>
    </row>
    <row r="35" spans="2:5" ht="15">
      <c r="B35" s="269"/>
      <c r="C35" s="270"/>
      <c r="D35" s="270"/>
      <c r="E35" s="270"/>
    </row>
    <row r="36" spans="2:5" ht="15">
      <c r="B36" s="269"/>
      <c r="C36" s="270"/>
      <c r="D36" s="270"/>
      <c r="E36" s="270"/>
    </row>
    <row r="37" spans="2:5" ht="15">
      <c r="B37" s="269"/>
      <c r="C37" s="270"/>
      <c r="D37" s="270"/>
      <c r="E37" s="270"/>
    </row>
    <row r="38" spans="2:5" ht="15.75">
      <c r="B38" s="269"/>
      <c r="C38" s="273"/>
      <c r="D38" s="273"/>
      <c r="E38" s="273"/>
    </row>
    <row r="39" ht="12.75">
      <c r="B39" s="269"/>
    </row>
    <row r="40" ht="12.75">
      <c r="B40" s="269"/>
    </row>
  </sheetData>
  <sheetProtection/>
  <mergeCells count="4">
    <mergeCell ref="B1:E1"/>
    <mergeCell ref="B3:B4"/>
    <mergeCell ref="D3:D4"/>
    <mergeCell ref="E3:E4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FEDERAUTO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Greta</dc:creator>
  <cp:keywords/>
  <dc:description/>
  <cp:lastModifiedBy>Mona Wiig</cp:lastModifiedBy>
  <cp:lastPrinted>2017-04-28T12:21:25Z</cp:lastPrinted>
  <dcterms:created xsi:type="dcterms:W3CDTF">1997-09-15T08:09:01Z</dcterms:created>
  <dcterms:modified xsi:type="dcterms:W3CDTF">2017-04-28T12:21:33Z</dcterms:modified>
  <cp:category/>
  <cp:version/>
  <cp:contentType/>
  <cp:contentStatus/>
</cp:coreProperties>
</file>