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R:\EGEA\EGEA Budget\2017\Financial Situation\2017 09 30\Final\"/>
    </mc:Choice>
  </mc:AlternateContent>
  <bookViews>
    <workbookView xWindow="0" yWindow="0" windowWidth="23040" windowHeight="8856" activeTab="3"/>
  </bookViews>
  <sheets>
    <sheet name="Budget" sheetId="1" r:id="rId1"/>
    <sheet name="Actual situation" sheetId="3" r:id="rId2"/>
    <sheet name="Office input" sheetId="2" r:id="rId3"/>
    <sheet name="Membership Fees" sheetId="5" r:id="rId4"/>
  </sheets>
  <externalReferences>
    <externalReference r:id="rId5"/>
  </externalReferences>
  <definedNames>
    <definedName name="_xlnm.Print_Area" localSheetId="1">'Actual situation'!$A$1:$G$55</definedName>
    <definedName name="_xlnm.Print_Area" localSheetId="0">Budget!$A$1:$E$54</definedName>
    <definedName name="_xlnm.Print_Area" localSheetId="3">'Membership Fees'!$A$1:$G$18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0" i="5" l="1"/>
  <c r="D19" i="5"/>
  <c r="F23" i="3"/>
  <c r="F27" i="3"/>
  <c r="F52" i="3"/>
  <c r="F55" i="3"/>
  <c r="E5" i="2"/>
  <c r="E4" i="2"/>
  <c r="E12" i="2"/>
  <c r="E17" i="2"/>
  <c r="E18" i="2"/>
  <c r="E19" i="2"/>
  <c r="E20" i="2"/>
  <c r="E21" i="2"/>
  <c r="E22" i="2"/>
  <c r="E16" i="2"/>
  <c r="E24" i="2"/>
  <c r="E25" i="2"/>
  <c r="E26" i="2"/>
  <c r="E23" i="2"/>
  <c r="E28" i="2"/>
  <c r="E29" i="2"/>
  <c r="E30" i="2"/>
  <c r="E31" i="2"/>
  <c r="E32" i="2"/>
  <c r="E27" i="2"/>
  <c r="E36" i="2"/>
  <c r="E37" i="2"/>
  <c r="E38" i="2"/>
  <c r="E35" i="2"/>
  <c r="E45" i="2"/>
  <c r="E46" i="2"/>
  <c r="E44" i="2"/>
  <c r="E52" i="2"/>
  <c r="E55" i="2"/>
  <c r="D55" i="3"/>
  <c r="D52" i="3"/>
  <c r="F50" i="3"/>
  <c r="F47" i="3"/>
  <c r="F44" i="3"/>
  <c r="F39" i="3"/>
  <c r="F35" i="3"/>
  <c r="F33" i="3"/>
  <c r="F16" i="3"/>
  <c r="F7" i="3"/>
  <c r="F4" i="3"/>
  <c r="F12" i="3"/>
  <c r="D43" i="3"/>
  <c r="Q4" i="2"/>
  <c r="Q7" i="2"/>
  <c r="Q12" i="2"/>
  <c r="Q16" i="2"/>
  <c r="Q23" i="2"/>
  <c r="Q27" i="2"/>
  <c r="Q33" i="2"/>
  <c r="Q35" i="2"/>
  <c r="Q39" i="2"/>
  <c r="Q44" i="2"/>
  <c r="Q47" i="2"/>
  <c r="Q50" i="2"/>
  <c r="Q52" i="2"/>
  <c r="Q55" i="2"/>
  <c r="P4" i="2"/>
  <c r="P7" i="2"/>
  <c r="P12" i="2"/>
  <c r="P16" i="2"/>
  <c r="P23" i="2"/>
  <c r="P27" i="2"/>
  <c r="P33" i="2"/>
  <c r="P35" i="2"/>
  <c r="P39" i="2"/>
  <c r="P44" i="2"/>
  <c r="P47" i="2"/>
  <c r="P50" i="2"/>
  <c r="P52" i="2"/>
  <c r="P55" i="2"/>
  <c r="O4" i="2"/>
  <c r="O7" i="2"/>
  <c r="O12" i="2"/>
  <c r="O16" i="2"/>
  <c r="O23" i="2"/>
  <c r="O27" i="2"/>
  <c r="O33" i="2"/>
  <c r="O35" i="2"/>
  <c r="O39" i="2"/>
  <c r="O44" i="2"/>
  <c r="O47" i="2"/>
  <c r="O50" i="2"/>
  <c r="O52" i="2"/>
  <c r="O55" i="2"/>
  <c r="N4" i="2"/>
  <c r="N7" i="2"/>
  <c r="N12" i="2"/>
  <c r="N16" i="2"/>
  <c r="N23" i="2"/>
  <c r="N27" i="2"/>
  <c r="N33" i="2"/>
  <c r="N35" i="2"/>
  <c r="N39" i="2"/>
  <c r="N44" i="2"/>
  <c r="N47" i="2"/>
  <c r="N50" i="2"/>
  <c r="N52" i="2"/>
  <c r="N55" i="2"/>
  <c r="M4" i="2"/>
  <c r="M7" i="2"/>
  <c r="M12" i="2"/>
  <c r="M16" i="2"/>
  <c r="M23" i="2"/>
  <c r="M27" i="2"/>
  <c r="M33" i="2"/>
  <c r="M35" i="2"/>
  <c r="M39" i="2"/>
  <c r="M44" i="2"/>
  <c r="M47" i="2"/>
  <c r="M50" i="2"/>
  <c r="M52" i="2"/>
  <c r="M55" i="2"/>
  <c r="L4" i="2"/>
  <c r="L7" i="2"/>
  <c r="L12" i="2"/>
  <c r="L16" i="2"/>
  <c r="L23" i="2"/>
  <c r="L27" i="2"/>
  <c r="L33" i="2"/>
  <c r="L35" i="2"/>
  <c r="L39" i="2"/>
  <c r="L44" i="2"/>
  <c r="L47" i="2"/>
  <c r="L50" i="2"/>
  <c r="L52" i="2"/>
  <c r="L55" i="2"/>
  <c r="K4" i="2"/>
  <c r="K7" i="2"/>
  <c r="K12" i="2"/>
  <c r="K16" i="2"/>
  <c r="K23" i="2"/>
  <c r="K27" i="2"/>
  <c r="K33" i="2"/>
  <c r="K35" i="2"/>
  <c r="K39" i="2"/>
  <c r="K44" i="2"/>
  <c r="K47" i="2"/>
  <c r="K50" i="2"/>
  <c r="K52" i="2"/>
  <c r="K55" i="2"/>
  <c r="J4" i="2"/>
  <c r="J7" i="2"/>
  <c r="J12" i="2"/>
  <c r="J16" i="2"/>
  <c r="J23" i="2"/>
  <c r="J27" i="2"/>
  <c r="J33" i="2"/>
  <c r="J35" i="2"/>
  <c r="J39" i="2"/>
  <c r="J44" i="2"/>
  <c r="J47" i="2"/>
  <c r="J50" i="2"/>
  <c r="J52" i="2"/>
  <c r="J55" i="2"/>
  <c r="I4" i="2"/>
  <c r="I7" i="2"/>
  <c r="I12" i="2"/>
  <c r="I16" i="2"/>
  <c r="I23" i="2"/>
  <c r="I27" i="2"/>
  <c r="I33" i="2"/>
  <c r="I35" i="2"/>
  <c r="I39" i="2"/>
  <c r="I44" i="2"/>
  <c r="I47" i="2"/>
  <c r="I50" i="2"/>
  <c r="I52" i="2"/>
  <c r="I55" i="2"/>
  <c r="H4" i="2"/>
  <c r="H7" i="2"/>
  <c r="H12" i="2"/>
  <c r="H16" i="2"/>
  <c r="H23" i="2"/>
  <c r="H27" i="2"/>
  <c r="H33" i="2"/>
  <c r="H35" i="2"/>
  <c r="H39" i="2"/>
  <c r="H44" i="2"/>
  <c r="H47" i="2"/>
  <c r="H50" i="2"/>
  <c r="H52" i="2"/>
  <c r="H55" i="2"/>
  <c r="G4" i="2"/>
  <c r="G7" i="2"/>
  <c r="G12" i="2"/>
  <c r="G16" i="2"/>
  <c r="G23" i="2"/>
  <c r="G27" i="2"/>
  <c r="G33" i="2"/>
  <c r="G35" i="2"/>
  <c r="G39" i="2"/>
  <c r="G44" i="2"/>
  <c r="G47" i="2"/>
  <c r="G50" i="2"/>
  <c r="G52" i="2"/>
  <c r="G55" i="2"/>
  <c r="F4" i="2"/>
  <c r="F7" i="2"/>
  <c r="F12" i="2"/>
  <c r="F16" i="2"/>
  <c r="F23" i="2"/>
  <c r="F27" i="2"/>
  <c r="F33" i="2"/>
  <c r="F35" i="2"/>
  <c r="F39" i="2"/>
  <c r="F44" i="2"/>
  <c r="F47" i="2"/>
  <c r="F50" i="2"/>
  <c r="F52" i="2"/>
  <c r="F55" i="2"/>
  <c r="E6" i="2"/>
  <c r="E8" i="2"/>
  <c r="E9" i="2"/>
  <c r="E10" i="2"/>
  <c r="E11" i="2"/>
  <c r="E7" i="2"/>
  <c r="E34" i="2"/>
  <c r="E33" i="2"/>
  <c r="E40" i="2"/>
  <c r="E41" i="2"/>
  <c r="E42" i="2"/>
  <c r="E43" i="2"/>
  <c r="E39" i="2"/>
  <c r="E48" i="2"/>
  <c r="E49" i="2"/>
  <c r="E47" i="2"/>
  <c r="E51" i="2"/>
  <c r="E50" i="2"/>
  <c r="D55" i="2"/>
  <c r="D52" i="2"/>
  <c r="D51" i="2"/>
  <c r="D50" i="2"/>
  <c r="D49" i="2"/>
  <c r="D48" i="2"/>
  <c r="D47" i="2"/>
  <c r="D46" i="2"/>
  <c r="D45" i="2"/>
  <c r="D44" i="2"/>
  <c r="D43" i="2"/>
  <c r="D42" i="2"/>
  <c r="D41" i="2"/>
  <c r="D40" i="2"/>
  <c r="D39" i="2"/>
  <c r="D38" i="2"/>
  <c r="D37" i="2"/>
  <c r="D36" i="2"/>
  <c r="D35" i="2"/>
  <c r="D34" i="2"/>
  <c r="D33" i="2"/>
  <c r="D32" i="2"/>
  <c r="D31" i="2"/>
  <c r="D30" i="2"/>
  <c r="D29" i="2"/>
  <c r="D28" i="2"/>
  <c r="D27" i="2"/>
  <c r="D26" i="2"/>
  <c r="D25" i="2"/>
  <c r="D24" i="2"/>
  <c r="D23" i="2"/>
  <c r="D22" i="2"/>
  <c r="D21" i="2"/>
  <c r="D20" i="2"/>
  <c r="D19" i="2"/>
  <c r="D18" i="2"/>
  <c r="D17" i="2"/>
  <c r="D16" i="2"/>
  <c r="D12" i="2"/>
  <c r="D11" i="2"/>
  <c r="D10" i="2"/>
  <c r="D9" i="2"/>
  <c r="D8" i="2"/>
  <c r="D7" i="2"/>
  <c r="D6" i="2"/>
  <c r="D5" i="2"/>
  <c r="D4" i="2"/>
  <c r="D3" i="2"/>
  <c r="E43" i="3"/>
  <c r="G43" i="3"/>
  <c r="D16" i="5"/>
  <c r="F16" i="5"/>
  <c r="C16" i="5"/>
  <c r="E2" i="3"/>
  <c r="E5" i="3"/>
  <c r="E6" i="3"/>
  <c r="E8" i="3"/>
  <c r="E9" i="3"/>
  <c r="E10" i="3"/>
  <c r="E11" i="3"/>
  <c r="E17" i="3"/>
  <c r="E18" i="3"/>
  <c r="E19" i="3"/>
  <c r="E20" i="3"/>
  <c r="E21" i="3"/>
  <c r="E22" i="3"/>
  <c r="E24" i="3"/>
  <c r="E25" i="3"/>
  <c r="E26" i="3"/>
  <c r="E28" i="3"/>
  <c r="E29" i="3"/>
  <c r="E30" i="3"/>
  <c r="E31" i="3"/>
  <c r="E32" i="3"/>
  <c r="E34" i="3"/>
  <c r="E36" i="3"/>
  <c r="E37" i="3"/>
  <c r="E38" i="3"/>
  <c r="E40" i="3"/>
  <c r="E41" i="3"/>
  <c r="E42" i="3"/>
  <c r="E45" i="3"/>
  <c r="E46" i="3"/>
  <c r="E48" i="3"/>
  <c r="E49" i="3"/>
  <c r="E51" i="3"/>
  <c r="D2" i="2"/>
  <c r="D51" i="3"/>
  <c r="G51" i="3"/>
  <c r="D49" i="3"/>
  <c r="G49" i="3"/>
  <c r="D48" i="3"/>
  <c r="G48" i="3"/>
  <c r="D46" i="3"/>
  <c r="G46" i="3"/>
  <c r="D45" i="3"/>
  <c r="G45" i="3"/>
  <c r="D42" i="3"/>
  <c r="G42" i="3"/>
  <c r="D41" i="3"/>
  <c r="G41" i="3"/>
  <c r="D40" i="3"/>
  <c r="G40" i="3"/>
  <c r="D37" i="3"/>
  <c r="G37" i="3"/>
  <c r="D36" i="3"/>
  <c r="G36" i="3"/>
  <c r="D34" i="3"/>
  <c r="G34" i="3"/>
  <c r="D32" i="3"/>
  <c r="G32" i="3"/>
  <c r="D31" i="3"/>
  <c r="G31" i="3"/>
  <c r="D30" i="3"/>
  <c r="G30" i="3"/>
  <c r="D29" i="3"/>
  <c r="G29" i="3"/>
  <c r="D28" i="3"/>
  <c r="G28" i="3"/>
  <c r="D26" i="3"/>
  <c r="G26" i="3"/>
  <c r="D25" i="3"/>
  <c r="G25" i="3"/>
  <c r="D24" i="3"/>
  <c r="G24" i="3"/>
  <c r="D22" i="3"/>
  <c r="G22" i="3"/>
  <c r="D21" i="3"/>
  <c r="G21" i="3"/>
  <c r="D20" i="3"/>
  <c r="G20" i="3"/>
  <c r="D19" i="3"/>
  <c r="G19" i="3"/>
  <c r="D18" i="3"/>
  <c r="G18" i="3"/>
  <c r="D17" i="3"/>
  <c r="G17" i="3"/>
  <c r="D11" i="3"/>
  <c r="G11" i="3"/>
  <c r="D10" i="3"/>
  <c r="G10" i="3"/>
  <c r="D9" i="3"/>
  <c r="G9" i="3"/>
  <c r="D8" i="3"/>
  <c r="G8" i="3"/>
  <c r="D6" i="3"/>
  <c r="G6" i="3"/>
  <c r="D5" i="3"/>
  <c r="G5" i="3"/>
  <c r="D5" i="1"/>
  <c r="E5" i="1"/>
  <c r="D8" i="1"/>
  <c r="E8" i="1"/>
  <c r="D16" i="1"/>
  <c r="E16" i="1"/>
  <c r="D23" i="1"/>
  <c r="E23" i="1"/>
  <c r="D27" i="1"/>
  <c r="E27" i="1"/>
  <c r="D33" i="1"/>
  <c r="E33" i="1"/>
  <c r="D35" i="1"/>
  <c r="E35" i="1"/>
  <c r="D39" i="1"/>
  <c r="E39" i="1"/>
  <c r="D44" i="1"/>
  <c r="E44" i="1"/>
  <c r="D47" i="1"/>
  <c r="E47" i="1"/>
  <c r="D50" i="1"/>
  <c r="E50" i="1"/>
  <c r="D47" i="3"/>
  <c r="D27" i="3"/>
  <c r="D7" i="3"/>
  <c r="D33" i="3"/>
  <c r="D50" i="3"/>
  <c r="D16" i="3"/>
  <c r="D39" i="3"/>
  <c r="D38" i="3"/>
  <c r="G38" i="3"/>
  <c r="D23" i="3"/>
  <c r="D44" i="3"/>
  <c r="E13" i="1"/>
  <c r="E47" i="3"/>
  <c r="G47" i="3"/>
  <c r="E39" i="3"/>
  <c r="E33" i="3"/>
  <c r="E23" i="3"/>
  <c r="D13" i="1"/>
  <c r="E7" i="3"/>
  <c r="E52" i="1"/>
  <c r="E54" i="1"/>
  <c r="E50" i="3"/>
  <c r="G50" i="3"/>
  <c r="E44" i="3"/>
  <c r="E35" i="3"/>
  <c r="E27" i="3"/>
  <c r="D52" i="1"/>
  <c r="D54" i="1"/>
  <c r="E16" i="3"/>
  <c r="E4" i="3"/>
  <c r="G39" i="3"/>
  <c r="G44" i="3"/>
  <c r="G27" i="3"/>
  <c r="G33" i="3"/>
  <c r="G16" i="3"/>
  <c r="G23" i="3"/>
  <c r="D35" i="3"/>
  <c r="G35" i="3"/>
  <c r="G7" i="3"/>
  <c r="E55" i="3"/>
  <c r="E52" i="3"/>
  <c r="E12" i="3"/>
  <c r="D4" i="3"/>
  <c r="G4" i="3"/>
  <c r="G52" i="3"/>
  <c r="D12" i="3"/>
  <c r="G12" i="3"/>
</calcChain>
</file>

<file path=xl/sharedStrings.xml><?xml version="1.0" encoding="utf-8"?>
<sst xmlns="http://schemas.openxmlformats.org/spreadsheetml/2006/main" count="191" uniqueCount="92">
  <si>
    <t>RECEIPTS</t>
  </si>
  <si>
    <t xml:space="preserve">Membership fees </t>
  </si>
  <si>
    <t>Call for voluntary contributions from national associations/companies</t>
  </si>
  <si>
    <t>Automechanika and Autopromotec (split over 2 years)</t>
  </si>
  <si>
    <t xml:space="preserve">Financial revenues </t>
  </si>
  <si>
    <t>EGEA trademark licensing</t>
  </si>
  <si>
    <t>TOTAL RECEIPTS</t>
  </si>
  <si>
    <t xml:space="preserve">EXPENDITURES </t>
  </si>
  <si>
    <t xml:space="preserve">Office rent &amp; Charges </t>
  </si>
  <si>
    <t>Administrative &amp; Office Costs (telephone, fax, post, internet, IT)</t>
  </si>
  <si>
    <t>Insurances</t>
  </si>
  <si>
    <t>Contingencies for new PC (software/hardware)</t>
  </si>
  <si>
    <t>Depreciation of furnitures</t>
  </si>
  <si>
    <t>Diverse</t>
  </si>
  <si>
    <t>EGEA Office Secretary General, Secretariat Support</t>
  </si>
  <si>
    <t xml:space="preserve">Technical expert (40%): Retainer </t>
  </si>
  <si>
    <t>Technical expert -  exchange rate differential Euros vs GBP</t>
  </si>
  <si>
    <t xml:space="preserve">Bookkeeping </t>
  </si>
  <si>
    <t>Taxes on assets and company car</t>
  </si>
  <si>
    <t>Bank charges + exchange rate charges</t>
  </si>
  <si>
    <t>Regular legal expertise/advice</t>
  </si>
  <si>
    <t>Board and General Assemblies meetings &amp; travellings</t>
  </si>
  <si>
    <t>Other meetings &amp; travellings</t>
  </si>
  <si>
    <t>Conference fee, trainings</t>
  </si>
  <si>
    <t>AFCAR Membership fee</t>
  </si>
  <si>
    <t>Public Relations/EGEA profile brochure</t>
  </si>
  <si>
    <t>EGEA Website/Mail/Logo</t>
  </si>
  <si>
    <t xml:space="preserve"> Wolk &amp; Leoprechting Market Study</t>
  </si>
  <si>
    <t>Translations</t>
  </si>
  <si>
    <t>TOTAL EXPENDITURES</t>
  </si>
  <si>
    <t>RECEIPTS LESS EXPENDITURES</t>
  </si>
  <si>
    <t>CEN Membership fee (European Standardisation Body)</t>
  </si>
  <si>
    <t>FAIB Membership fee (Federation of European and International Associations in Brussels)</t>
  </si>
  <si>
    <t>R2RC Membership fee - Launch of digital right to repair campaign 
(pending on funding from members)</t>
  </si>
  <si>
    <t xml:space="preserve">Bad debt </t>
  </si>
  <si>
    <t xml:space="preserve">Audit </t>
  </si>
  <si>
    <t xml:space="preserve">Non-recoverable VAT </t>
  </si>
  <si>
    <t xml:space="preserve">Other income </t>
  </si>
  <si>
    <t>BUDGET EGEA 2017-2018</t>
  </si>
  <si>
    <t>Draft Budget 2018</t>
  </si>
  <si>
    <t>1. Fees &amp; Contributions</t>
  </si>
  <si>
    <t>2. Other Receipts</t>
  </si>
  <si>
    <t>1. Secretariat</t>
  </si>
  <si>
    <t xml:space="preserve">2. Manpower </t>
  </si>
  <si>
    <t>3. Finances</t>
  </si>
  <si>
    <t>4. Legal expertise</t>
  </si>
  <si>
    <t xml:space="preserve">5. Meetings and travelling expenditures </t>
  </si>
  <si>
    <t>6. EU Alliances and International Membership</t>
  </si>
  <si>
    <t>7. EGEA Public Relations</t>
  </si>
  <si>
    <t>8. EGEA Activities</t>
  </si>
  <si>
    <r>
      <t xml:space="preserve">Budget 2017
</t>
    </r>
    <r>
      <rPr>
        <b/>
        <sz val="9"/>
        <color theme="1"/>
        <rFont val="Calibri"/>
        <scheme val="minor"/>
      </rPr>
      <t>(10/11/2016)</t>
    </r>
  </si>
  <si>
    <t>Actuals - financial situation</t>
  </si>
  <si>
    <t>Difference</t>
  </si>
  <si>
    <t>9. Other</t>
  </si>
  <si>
    <t>EXPENDITURES</t>
  </si>
  <si>
    <t>Internal Treasure - EGEA Monthly Figures</t>
  </si>
  <si>
    <t>Country/ Member</t>
  </si>
  <si>
    <t xml:space="preserve"> Membership Fees 2017 </t>
  </si>
  <si>
    <t xml:space="preserve"> Membership Fees 2018 </t>
  </si>
  <si>
    <t>Austria - AVL DITEST</t>
  </si>
  <si>
    <t>Belgium -  FMA</t>
  </si>
  <si>
    <t>Czech Republic - Modular Test</t>
  </si>
  <si>
    <t>France - GIEG</t>
  </si>
  <si>
    <t>Germany - ASA</t>
  </si>
  <si>
    <t>Great Britain - GEA</t>
  </si>
  <si>
    <t>Italy - AICA</t>
  </si>
  <si>
    <t>Netherlands - RAI AUTOVAK</t>
  </si>
  <si>
    <t>Norway - ABL</t>
  </si>
  <si>
    <t>Poland - STM</t>
  </si>
  <si>
    <t xml:space="preserve">Spain - AFIBA </t>
  </si>
  <si>
    <t>Switzerland - SAA</t>
  </si>
  <si>
    <t>Sweden - FVU</t>
  </si>
  <si>
    <t>Total</t>
  </si>
  <si>
    <t>Date of payment</t>
  </si>
  <si>
    <t>16/02/2017</t>
  </si>
  <si>
    <t>14/02/2017</t>
  </si>
  <si>
    <t>24/03/2017</t>
  </si>
  <si>
    <t>20/03/2017</t>
  </si>
  <si>
    <t>2nd march 2017</t>
  </si>
  <si>
    <t>10th of March 2017</t>
  </si>
  <si>
    <t>24/02/2017</t>
  </si>
  <si>
    <t>8th of March 2017</t>
  </si>
  <si>
    <t>31/05/2017</t>
  </si>
  <si>
    <t xml:space="preserve"> Membership Fees 2017 - really paid </t>
  </si>
  <si>
    <t>26/07/2017</t>
  </si>
  <si>
    <t>Budget 2017 Forecast
(07/09/2017)</t>
  </si>
  <si>
    <t>February</t>
  </si>
  <si>
    <t>March</t>
  </si>
  <si>
    <t xml:space="preserve"> Membership Fees 2017 - 2018</t>
  </si>
  <si>
    <t>Actuals
(30/09/2017)</t>
  </si>
  <si>
    <t>Actual 2017
(30/09/2017)</t>
  </si>
  <si>
    <t>5th October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</si>
</sst>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&quot;€&quot;\ #,##0;&quot;€&quot;\ \-#,##0"/>
    <numFmt numFmtId="165" formatCode="&quot;€&quot;\ #,##0;[Red]&quot;€&quot;\ \-#,##0"/>
    <numFmt numFmtId="166" formatCode="_ &quot;€&quot;\ * #,##0_ ;_ &quot;€&quot;\ * \-#,##0_ ;_ &quot;€&quot;\ * &quot;-&quot;_ ;_ @_ "/>
    <numFmt numFmtId="167" formatCode="_ * #,##0.00_ ;_ * \-#,##0.00_ ;_ * &quot;-&quot;??_ ;_ @_ "/>
    <numFmt numFmtId="168" formatCode="[$-409]mmm/yy;@"/>
    <numFmt numFmtId="169" formatCode="_-* #,##0.00\ _B_F_-;\-* #,##0.00\ _B_F_-;_-* &quot;-&quot;??\ _B_F_-;_-@_-"/>
    <numFmt numFmtId="170" formatCode="#,##0.00\ &quot;€&quot;"/>
    <numFmt numFmtId="171" formatCode="&quot;€&quot;\ #,##0.00"/>
  </numFmts>
  <fonts count="2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scheme val="minor"/>
    </font>
    <font>
      <b/>
      <sz val="9"/>
      <color theme="1"/>
      <name val="Calibri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scheme val="minor"/>
    </font>
    <font>
      <sz val="10"/>
      <name val="Arial"/>
      <family val="2"/>
    </font>
    <font>
      <sz val="10"/>
      <color indexed="1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indexed="10"/>
      <name val="Arial"/>
      <family val="2"/>
    </font>
    <font>
      <b/>
      <sz val="14"/>
      <name val="Calibri"/>
      <scheme val="minor"/>
    </font>
    <font>
      <b/>
      <sz val="12"/>
      <name val="Calibri"/>
      <scheme val="minor"/>
    </font>
    <font>
      <sz val="12"/>
      <name val="Calibri"/>
      <scheme val="minor"/>
    </font>
    <font>
      <sz val="11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  <font>
      <sz val="1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7" fillId="0" borderId="0"/>
    <xf numFmtId="169" fontId="7" fillId="0" borderId="0" applyFont="0" applyFill="0" applyBorder="0" applyAlignment="0" applyProtection="0"/>
    <xf numFmtId="167" fontId="15" fillId="0" borderId="0" applyFont="0" applyFill="0" applyBorder="0" applyAlignment="0" applyProtection="0"/>
  </cellStyleXfs>
  <cellXfs count="169">
    <xf numFmtId="0" fontId="0" fillId="0" borderId="0" xfId="0"/>
    <xf numFmtId="166" fontId="0" fillId="0" borderId="0" xfId="0" applyNumberFormat="1"/>
    <xf numFmtId="166" fontId="0" fillId="2" borderId="7" xfId="0" applyNumberFormat="1" applyFill="1" applyBorder="1"/>
    <xf numFmtId="0" fontId="0" fillId="0" borderId="14" xfId="0" applyBorder="1"/>
    <xf numFmtId="0" fontId="0" fillId="0" borderId="0" xfId="0" applyBorder="1"/>
    <xf numFmtId="0" fontId="0" fillId="0" borderId="15" xfId="0" applyBorder="1"/>
    <xf numFmtId="0" fontId="0" fillId="0" borderId="10" xfId="0" applyBorder="1"/>
    <xf numFmtId="0" fontId="0" fillId="0" borderId="11" xfId="0" applyBorder="1"/>
    <xf numFmtId="166" fontId="0" fillId="2" borderId="21" xfId="0" applyNumberFormat="1" applyFill="1" applyBorder="1"/>
    <xf numFmtId="166" fontId="0" fillId="2" borderId="0" xfId="0" applyNumberFormat="1" applyFill="1" applyBorder="1"/>
    <xf numFmtId="0" fontId="2" fillId="2" borderId="25" xfId="0" applyFont="1" applyFill="1" applyBorder="1" applyAlignment="1">
      <alignment horizontal="center" vertical="top" wrapText="1"/>
    </xf>
    <xf numFmtId="166" fontId="0" fillId="0" borderId="0" xfId="0" applyNumberFormat="1" applyFill="1" applyBorder="1"/>
    <xf numFmtId="0" fontId="0" fillId="0" borderId="0" xfId="0" applyFill="1" applyBorder="1"/>
    <xf numFmtId="166" fontId="0" fillId="2" borderId="23" xfId="0" applyNumberFormat="1" applyFill="1" applyBorder="1"/>
    <xf numFmtId="166" fontId="1" fillId="3" borderId="5" xfId="0" applyNumberFormat="1" applyFont="1" applyFill="1" applyBorder="1"/>
    <xf numFmtId="166" fontId="0" fillId="3" borderId="26" xfId="0" applyNumberFormat="1" applyFill="1" applyBorder="1"/>
    <xf numFmtId="166" fontId="1" fillId="3" borderId="26" xfId="0" applyNumberFormat="1" applyFont="1" applyFill="1" applyBorder="1"/>
    <xf numFmtId="0" fontId="1" fillId="0" borderId="0" xfId="0" applyFont="1" applyAlignment="1">
      <alignment horizontal="center" vertical="center"/>
    </xf>
    <xf numFmtId="0" fontId="2" fillId="3" borderId="5" xfId="0" applyFont="1" applyFill="1" applyBorder="1"/>
    <xf numFmtId="166" fontId="2" fillId="2" borderId="34" xfId="0" applyNumberFormat="1" applyFont="1" applyFill="1" applyBorder="1"/>
    <xf numFmtId="166" fontId="2" fillId="2" borderId="39" xfId="0" applyNumberFormat="1" applyFont="1" applyFill="1" applyBorder="1"/>
    <xf numFmtId="0" fontId="2" fillId="0" borderId="32" xfId="0" applyFont="1" applyBorder="1"/>
    <xf numFmtId="0" fontId="2" fillId="0" borderId="33" xfId="0" applyFont="1" applyBorder="1"/>
    <xf numFmtId="0" fontId="2" fillId="0" borderId="37" xfId="0" applyFont="1" applyBorder="1"/>
    <xf numFmtId="0" fontId="2" fillId="0" borderId="38" xfId="0" applyFont="1" applyBorder="1"/>
    <xf numFmtId="0" fontId="2" fillId="3" borderId="4" xfId="0" applyFont="1" applyFill="1" applyBorder="1" applyAlignment="1">
      <alignment vertical="center"/>
    </xf>
    <xf numFmtId="0" fontId="2" fillId="3" borderId="5" xfId="0" applyFont="1" applyFill="1" applyBorder="1" applyAlignment="1">
      <alignment vertical="center"/>
    </xf>
    <xf numFmtId="166" fontId="2" fillId="3" borderId="5" xfId="0" applyNumberFormat="1" applyFont="1" applyFill="1" applyBorder="1" applyAlignment="1">
      <alignment vertical="center"/>
    </xf>
    <xf numFmtId="164" fontId="2" fillId="3" borderId="6" xfId="0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0" fontId="0" fillId="3" borderId="4" xfId="0" applyFill="1" applyBorder="1" applyAlignment="1">
      <alignment vertical="center"/>
    </xf>
    <xf numFmtId="0" fontId="0" fillId="3" borderId="5" xfId="0" applyFill="1" applyBorder="1" applyAlignment="1">
      <alignment vertical="center"/>
    </xf>
    <xf numFmtId="166" fontId="1" fillId="3" borderId="5" xfId="0" applyNumberFormat="1" applyFont="1" applyFill="1" applyBorder="1" applyAlignment="1">
      <alignment vertical="center"/>
    </xf>
    <xf numFmtId="165" fontId="1" fillId="3" borderId="6" xfId="0" applyNumberFormat="1" applyFont="1" applyFill="1" applyBorder="1" applyAlignment="1">
      <alignment vertical="center"/>
    </xf>
    <xf numFmtId="165" fontId="2" fillId="3" borderId="6" xfId="0" applyNumberFormat="1" applyFont="1" applyFill="1" applyBorder="1" applyAlignment="1">
      <alignment vertical="center"/>
    </xf>
    <xf numFmtId="14" fontId="1" fillId="2" borderId="0" xfId="0" applyNumberFormat="1" applyFont="1" applyFill="1" applyAlignment="1">
      <alignment horizontal="center" vertical="center" wrapText="1"/>
    </xf>
    <xf numFmtId="166" fontId="2" fillId="2" borderId="33" xfId="0" applyNumberFormat="1" applyFont="1" applyFill="1" applyBorder="1"/>
    <xf numFmtId="166" fontId="2" fillId="2" borderId="38" xfId="0" applyNumberFormat="1" applyFont="1" applyFill="1" applyBorder="1"/>
    <xf numFmtId="0" fontId="1" fillId="5" borderId="0" xfId="0" applyFont="1" applyFill="1" applyAlignment="1">
      <alignment horizontal="center" vertical="center"/>
    </xf>
    <xf numFmtId="165" fontId="2" fillId="5" borderId="44" xfId="0" applyNumberFormat="1" applyFont="1" applyFill="1" applyBorder="1"/>
    <xf numFmtId="165" fontId="0" fillId="5" borderId="15" xfId="0" applyNumberFormat="1" applyFill="1" applyBorder="1"/>
    <xf numFmtId="165" fontId="2" fillId="5" borderId="45" xfId="0" applyNumberFormat="1" applyFont="1" applyFill="1" applyBorder="1"/>
    <xf numFmtId="164" fontId="2" fillId="5" borderId="44" xfId="0" applyNumberFormat="1" applyFont="1" applyFill="1" applyBorder="1"/>
    <xf numFmtId="164" fontId="0" fillId="5" borderId="15" xfId="0" applyNumberFormat="1" applyFill="1" applyBorder="1"/>
    <xf numFmtId="164" fontId="2" fillId="5" borderId="45" xfId="0" applyNumberFormat="1" applyFont="1" applyFill="1" applyBorder="1"/>
    <xf numFmtId="0" fontId="1" fillId="5" borderId="0" xfId="0" applyFont="1" applyFill="1" applyAlignment="1">
      <alignment horizontal="center" vertical="center" wrapText="1"/>
    </xf>
    <xf numFmtId="166" fontId="2" fillId="5" borderId="33" xfId="0" applyNumberFormat="1" applyFont="1" applyFill="1" applyBorder="1"/>
    <xf numFmtId="166" fontId="0" fillId="5" borderId="0" xfId="0" applyNumberFormat="1" applyFill="1" applyBorder="1"/>
    <xf numFmtId="166" fontId="2" fillId="5" borderId="38" xfId="0" applyNumberFormat="1" applyFont="1" applyFill="1" applyBorder="1"/>
    <xf numFmtId="0" fontId="1" fillId="2" borderId="46" xfId="0" applyFont="1" applyFill="1" applyBorder="1" applyAlignment="1">
      <alignment horizontal="center" vertical="center" wrapText="1"/>
    </xf>
    <xf numFmtId="14" fontId="0" fillId="3" borderId="2" xfId="0" applyNumberFormat="1" applyFill="1" applyBorder="1" applyAlignment="1">
      <alignment horizontal="center" vertical="center"/>
    </xf>
    <xf numFmtId="0" fontId="0" fillId="3" borderId="2" xfId="0" applyFill="1" applyBorder="1" applyAlignment="1">
      <alignment vertical="center"/>
    </xf>
    <xf numFmtId="0" fontId="1" fillId="5" borderId="46" xfId="0" applyFont="1" applyFill="1" applyBorder="1" applyAlignment="1">
      <alignment horizontal="center" vertical="center" wrapText="1"/>
    </xf>
    <xf numFmtId="166" fontId="0" fillId="5" borderId="7" xfId="0" applyNumberFormat="1" applyFill="1" applyBorder="1"/>
    <xf numFmtId="168" fontId="1" fillId="3" borderId="4" xfId="0" applyNumberFormat="1" applyFont="1" applyFill="1" applyBorder="1" applyAlignment="1">
      <alignment horizontal="center" vertical="center"/>
    </xf>
    <xf numFmtId="168" fontId="1" fillId="3" borderId="5" xfId="0" applyNumberFormat="1" applyFont="1" applyFill="1" applyBorder="1" applyAlignment="1">
      <alignment horizontal="center" vertical="center"/>
    </xf>
    <xf numFmtId="168" fontId="1" fillId="3" borderId="6" xfId="0" applyNumberFormat="1" applyFont="1" applyFill="1" applyBorder="1" applyAlignment="1">
      <alignment horizontal="center" vertical="center"/>
    </xf>
    <xf numFmtId="166" fontId="2" fillId="3" borderId="2" xfId="0" applyNumberFormat="1" applyFont="1" applyFill="1" applyBorder="1"/>
    <xf numFmtId="0" fontId="2" fillId="3" borderId="6" xfId="0" applyFont="1" applyFill="1" applyBorder="1"/>
    <xf numFmtId="0" fontId="0" fillId="0" borderId="13" xfId="0" applyBorder="1"/>
    <xf numFmtId="168" fontId="1" fillId="3" borderId="4" xfId="0" applyNumberFormat="1" applyFont="1" applyFill="1" applyBorder="1" applyAlignment="1">
      <alignment horizontal="center"/>
    </xf>
    <xf numFmtId="168" fontId="1" fillId="3" borderId="5" xfId="0" applyNumberFormat="1" applyFont="1" applyFill="1" applyBorder="1" applyAlignment="1">
      <alignment horizontal="center"/>
    </xf>
    <xf numFmtId="168" fontId="1" fillId="3" borderId="6" xfId="0" applyNumberFormat="1" applyFont="1" applyFill="1" applyBorder="1" applyAlignment="1">
      <alignment horizontal="center"/>
    </xf>
    <xf numFmtId="166" fontId="2" fillId="2" borderId="42" xfId="0" applyNumberFormat="1" applyFont="1" applyFill="1" applyBorder="1"/>
    <xf numFmtId="166" fontId="2" fillId="5" borderId="42" xfId="0" applyNumberFormat="1" applyFont="1" applyFill="1" applyBorder="1"/>
    <xf numFmtId="0" fontId="2" fillId="0" borderId="44" xfId="0" applyFont="1" applyBorder="1"/>
    <xf numFmtId="0" fontId="2" fillId="0" borderId="38" xfId="0" applyFont="1" applyFill="1" applyBorder="1"/>
    <xf numFmtId="166" fontId="2" fillId="2" borderId="36" xfId="0" applyNumberFormat="1" applyFont="1" applyFill="1" applyBorder="1"/>
    <xf numFmtId="166" fontId="2" fillId="5" borderId="36" xfId="0" applyNumberFormat="1" applyFont="1" applyFill="1" applyBorder="1"/>
    <xf numFmtId="0" fontId="2" fillId="0" borderId="45" xfId="0" applyFont="1" applyBorder="1"/>
    <xf numFmtId="0" fontId="2" fillId="0" borderId="33" xfId="0" applyFont="1" applyFill="1" applyBorder="1"/>
    <xf numFmtId="0" fontId="2" fillId="0" borderId="44" xfId="0" applyFont="1" applyFill="1" applyBorder="1"/>
    <xf numFmtId="0" fontId="2" fillId="0" borderId="45" xfId="0" applyFont="1" applyFill="1" applyBorder="1"/>
    <xf numFmtId="0" fontId="0" fillId="6" borderId="8" xfId="0" applyFill="1" applyBorder="1"/>
    <xf numFmtId="0" fontId="0" fillId="6" borderId="3" xfId="0" applyFill="1" applyBorder="1"/>
    <xf numFmtId="0" fontId="0" fillId="6" borderId="16" xfId="0" applyFill="1" applyBorder="1"/>
    <xf numFmtId="0" fontId="0" fillId="6" borderId="9" xfId="0" applyFill="1" applyBorder="1"/>
    <xf numFmtId="0" fontId="0" fillId="6" borderId="1" xfId="0" applyFill="1" applyBorder="1"/>
    <xf numFmtId="0" fontId="0" fillId="6" borderId="17" xfId="0" applyFill="1" applyBorder="1"/>
    <xf numFmtId="0" fontId="0" fillId="6" borderId="18" xfId="0" applyFill="1" applyBorder="1"/>
    <xf numFmtId="0" fontId="0" fillId="6" borderId="19" xfId="0" applyFill="1" applyBorder="1"/>
    <xf numFmtId="0" fontId="0" fillId="6" borderId="20" xfId="0" applyFill="1" applyBorder="1"/>
    <xf numFmtId="167" fontId="0" fillId="6" borderId="8" xfId="0" applyNumberFormat="1" applyFill="1" applyBorder="1"/>
    <xf numFmtId="167" fontId="0" fillId="6" borderId="3" xfId="0" applyNumberFormat="1" applyFill="1" applyBorder="1"/>
    <xf numFmtId="167" fontId="0" fillId="6" borderId="16" xfId="0" applyNumberFormat="1" applyFill="1" applyBorder="1"/>
    <xf numFmtId="167" fontId="0" fillId="6" borderId="18" xfId="0" applyNumberFormat="1" applyFill="1" applyBorder="1"/>
    <xf numFmtId="167" fontId="0" fillId="6" borderId="19" xfId="0" applyNumberFormat="1" applyFill="1" applyBorder="1"/>
    <xf numFmtId="167" fontId="0" fillId="6" borderId="20" xfId="0" applyNumberFormat="1" applyFill="1" applyBorder="1"/>
    <xf numFmtId="0" fontId="0" fillId="6" borderId="29" xfId="0" applyFill="1" applyBorder="1"/>
    <xf numFmtId="0" fontId="0" fillId="6" borderId="47" xfId="0" applyFill="1" applyBorder="1"/>
    <xf numFmtId="0" fontId="0" fillId="6" borderId="22" xfId="0" applyFill="1" applyBorder="1"/>
    <xf numFmtId="0" fontId="8" fillId="0" borderId="0" xfId="1" applyFont="1" applyFill="1"/>
    <xf numFmtId="0" fontId="7" fillId="0" borderId="0" xfId="1"/>
    <xf numFmtId="0" fontId="7" fillId="0" borderId="0" xfId="1" applyFill="1"/>
    <xf numFmtId="0" fontId="7" fillId="0" borderId="0" xfId="1" applyFill="1" applyBorder="1"/>
    <xf numFmtId="0" fontId="7" fillId="0" borderId="0" xfId="1" applyFill="1" applyBorder="1" applyAlignment="1">
      <alignment horizontal="center" vertical="center"/>
    </xf>
    <xf numFmtId="0" fontId="7" fillId="0" borderId="0" xfId="1" applyBorder="1"/>
    <xf numFmtId="170" fontId="10" fillId="0" borderId="0" xfId="2" applyNumberFormat="1" applyFont="1" applyFill="1" applyBorder="1" applyAlignment="1">
      <alignment horizontal="right" vertical="center"/>
    </xf>
    <xf numFmtId="170" fontId="10" fillId="0" borderId="0" xfId="2" applyNumberFormat="1" applyFont="1" applyFill="1" applyBorder="1" applyAlignment="1">
      <alignment vertical="center"/>
    </xf>
    <xf numFmtId="170" fontId="11" fillId="0" borderId="0" xfId="2" applyNumberFormat="1" applyFont="1" applyFill="1" applyBorder="1" applyAlignment="1">
      <alignment horizontal="right" vertical="center"/>
    </xf>
    <xf numFmtId="170" fontId="9" fillId="0" borderId="0" xfId="2" applyNumberFormat="1" applyFont="1" applyFill="1" applyBorder="1" applyAlignment="1">
      <alignment horizontal="right" vertical="center"/>
    </xf>
    <xf numFmtId="0" fontId="13" fillId="0" borderId="2" xfId="1" applyFont="1" applyFill="1" applyBorder="1" applyAlignment="1">
      <alignment vertical="center" wrapText="1"/>
    </xf>
    <xf numFmtId="0" fontId="14" fillId="0" borderId="30" xfId="1" applyFont="1" applyFill="1" applyBorder="1"/>
    <xf numFmtId="170" fontId="14" fillId="0" borderId="30" xfId="2" applyNumberFormat="1" applyFont="1" applyFill="1" applyBorder="1" applyAlignment="1">
      <alignment vertical="center"/>
    </xf>
    <xf numFmtId="0" fontId="14" fillId="0" borderId="31" xfId="1" applyFont="1" applyFill="1" applyBorder="1"/>
    <xf numFmtId="0" fontId="14" fillId="0" borderId="31" xfId="1" applyFont="1" applyFill="1" applyBorder="1" applyAlignment="1">
      <alignment vertical="center"/>
    </xf>
    <xf numFmtId="0" fontId="14" fillId="0" borderId="7" xfId="1" applyFont="1" applyFill="1" applyBorder="1" applyAlignment="1">
      <alignment vertical="center"/>
    </xf>
    <xf numFmtId="170" fontId="13" fillId="0" borderId="2" xfId="1" applyNumberFormat="1" applyFont="1" applyFill="1" applyBorder="1" applyAlignment="1">
      <alignment horizontal="left" vertical="center"/>
    </xf>
    <xf numFmtId="170" fontId="14" fillId="0" borderId="7" xfId="2" applyNumberFormat="1" applyFont="1" applyFill="1" applyBorder="1" applyAlignment="1">
      <alignment vertical="center"/>
    </xf>
    <xf numFmtId="1" fontId="13" fillId="4" borderId="2" xfId="1" applyNumberFormat="1" applyFont="1" applyFill="1" applyBorder="1" applyAlignment="1">
      <alignment horizontal="center" vertical="center" wrapText="1"/>
    </xf>
    <xf numFmtId="170" fontId="12" fillId="4" borderId="2" xfId="2" applyNumberFormat="1" applyFont="1" applyFill="1" applyBorder="1" applyAlignment="1">
      <alignment horizontal="right" vertical="center"/>
    </xf>
    <xf numFmtId="1" fontId="13" fillId="2" borderId="2" xfId="1" applyNumberFormat="1" applyFont="1" applyFill="1" applyBorder="1" applyAlignment="1">
      <alignment horizontal="center" vertical="center" wrapText="1"/>
    </xf>
    <xf numFmtId="170" fontId="12" fillId="2" borderId="2" xfId="2" applyNumberFormat="1" applyFont="1" applyFill="1" applyBorder="1" applyAlignment="1">
      <alignment horizontal="right" vertical="center"/>
    </xf>
    <xf numFmtId="167" fontId="2" fillId="0" borderId="32" xfId="0" applyNumberFormat="1" applyFont="1" applyBorder="1"/>
    <xf numFmtId="167" fontId="2" fillId="3" borderId="5" xfId="3" applyFont="1" applyFill="1" applyBorder="1"/>
    <xf numFmtId="167" fontId="2" fillId="3" borderId="6" xfId="3" applyFont="1" applyFill="1" applyBorder="1"/>
    <xf numFmtId="171" fontId="7" fillId="0" borderId="0" xfId="1" applyNumberFormat="1"/>
    <xf numFmtId="170" fontId="16" fillId="0" borderId="30" xfId="2" applyNumberFormat="1" applyFont="1" applyFill="1" applyBorder="1" applyAlignment="1">
      <alignment vertical="center"/>
    </xf>
    <xf numFmtId="0" fontId="7" fillId="0" borderId="0" xfId="1" applyFill="1" applyBorder="1" applyAlignment="1">
      <alignment horizontal="right" vertical="center"/>
    </xf>
    <xf numFmtId="0" fontId="7" fillId="0" borderId="0" xfId="1" applyFill="1" applyBorder="1" applyAlignment="1">
      <alignment horizontal="right"/>
    </xf>
    <xf numFmtId="14" fontId="17" fillId="7" borderId="0" xfId="0" applyNumberFormat="1" applyFont="1" applyFill="1" applyAlignment="1">
      <alignment horizontal="center" vertical="center" wrapText="1"/>
    </xf>
    <xf numFmtId="166" fontId="17" fillId="7" borderId="33" xfId="0" applyNumberFormat="1" applyFont="1" applyFill="1" applyBorder="1"/>
    <xf numFmtId="166" fontId="18" fillId="7" borderId="0" xfId="0" applyNumberFormat="1" applyFont="1" applyFill="1" applyBorder="1"/>
    <xf numFmtId="166" fontId="17" fillId="7" borderId="38" xfId="0" applyNumberFormat="1" applyFont="1" applyFill="1" applyBorder="1"/>
    <xf numFmtId="166" fontId="17" fillId="3" borderId="5" xfId="0" applyNumberFormat="1" applyFont="1" applyFill="1" applyBorder="1" applyAlignment="1">
      <alignment vertical="center"/>
    </xf>
    <xf numFmtId="166" fontId="18" fillId="0" borderId="0" xfId="0" applyNumberFormat="1" applyFont="1"/>
    <xf numFmtId="0" fontId="18" fillId="0" borderId="0" xfId="0" applyFont="1"/>
    <xf numFmtId="0" fontId="17" fillId="4" borderId="25" xfId="0" applyFont="1" applyFill="1" applyBorder="1" applyAlignment="1">
      <alignment horizontal="center" vertical="top" wrapText="1"/>
    </xf>
    <xf numFmtId="166" fontId="17" fillId="4" borderId="43" xfId="0" applyNumberFormat="1" applyFont="1" applyFill="1" applyBorder="1"/>
    <xf numFmtId="166" fontId="18" fillId="4" borderId="22" xfId="0" applyNumberFormat="1" applyFont="1" applyFill="1" applyBorder="1"/>
    <xf numFmtId="166" fontId="17" fillId="4" borderId="40" xfId="0" applyNumberFormat="1" applyFont="1" applyFill="1" applyBorder="1"/>
    <xf numFmtId="166" fontId="18" fillId="4" borderId="24" xfId="0" applyNumberFormat="1" applyFont="1" applyFill="1" applyBorder="1"/>
    <xf numFmtId="166" fontId="18" fillId="3" borderId="27" xfId="0" applyNumberFormat="1" applyFont="1" applyFill="1" applyBorder="1"/>
    <xf numFmtId="166" fontId="18" fillId="0" borderId="0" xfId="0" applyNumberFormat="1" applyFont="1" applyFill="1" applyBorder="1"/>
    <xf numFmtId="166" fontId="17" fillId="4" borderId="35" xfId="0" applyNumberFormat="1" applyFont="1" applyFill="1" applyBorder="1"/>
    <xf numFmtId="166" fontId="17" fillId="3" borderId="27" xfId="0" applyNumberFormat="1" applyFont="1" applyFill="1" applyBorder="1"/>
    <xf numFmtId="166" fontId="17" fillId="3" borderId="6" xfId="0" applyNumberFormat="1" applyFont="1" applyFill="1" applyBorder="1"/>
    <xf numFmtId="0" fontId="18" fillId="0" borderId="0" xfId="0" applyFont="1" applyFill="1" applyBorder="1"/>
    <xf numFmtId="170" fontId="16" fillId="0" borderId="7" xfId="2" applyNumberFormat="1" applyFont="1" applyFill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2" fillId="0" borderId="32" xfId="0" applyFont="1" applyBorder="1" applyAlignment="1">
      <alignment horizontal="left"/>
    </xf>
    <xf numFmtId="0" fontId="2" fillId="0" borderId="33" xfId="0" applyFont="1" applyBorder="1" applyAlignment="1">
      <alignment horizontal="left"/>
    </xf>
    <xf numFmtId="0" fontId="0" fillId="0" borderId="0" xfId="0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right"/>
    </xf>
    <xf numFmtId="0" fontId="2" fillId="3" borderId="5" xfId="0" applyFont="1" applyFill="1" applyBorder="1" applyAlignment="1">
      <alignment horizontal="right"/>
    </xf>
    <xf numFmtId="0" fontId="2" fillId="3" borderId="28" xfId="0" applyFont="1" applyFill="1" applyBorder="1" applyAlignment="1">
      <alignment horizontal="right"/>
    </xf>
    <xf numFmtId="0" fontId="2" fillId="0" borderId="37" xfId="0" applyFont="1" applyBorder="1" applyAlignment="1">
      <alignment horizontal="left"/>
    </xf>
    <xf numFmtId="0" fontId="2" fillId="0" borderId="38" xfId="0" applyFont="1" applyBorder="1" applyAlignment="1">
      <alignment horizontal="left"/>
    </xf>
    <xf numFmtId="0" fontId="2" fillId="0" borderId="41" xfId="0" applyFont="1" applyBorder="1" applyAlignment="1">
      <alignment horizontal="left"/>
    </xf>
    <xf numFmtId="0" fontId="1" fillId="3" borderId="4" xfId="0" applyFont="1" applyFill="1" applyBorder="1" applyAlignment="1">
      <alignment horizontal="right"/>
    </xf>
    <xf numFmtId="0" fontId="1" fillId="3" borderId="5" xfId="0" applyFont="1" applyFill="1" applyBorder="1" applyAlignment="1">
      <alignment horizontal="right"/>
    </xf>
    <xf numFmtId="0" fontId="6" fillId="0" borderId="0" xfId="0" applyFont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2" fillId="0" borderId="0" xfId="1" applyFont="1" applyFill="1" applyAlignment="1">
      <alignment horizontal="center" vertical="center" wrapText="1"/>
    </xf>
    <xf numFmtId="170" fontId="19" fillId="0" borderId="30" xfId="2" applyNumberFormat="1" applyFont="1" applyFill="1" applyBorder="1" applyAlignment="1">
      <alignment vertical="center"/>
    </xf>
  </cellXfs>
  <cellStyles count="4">
    <cellStyle name="Comma" xfId="3" builtinId="3"/>
    <cellStyle name="Comma 2" xfId="2"/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B9DCFF"/>
      <color rgb="FF99CC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914400</xdr:colOff>
      <xdr:row>1</xdr:row>
      <xdr:rowOff>182387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14400" cy="36018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76200</xdr:rowOff>
    </xdr:from>
    <xdr:to>
      <xdr:col>0</xdr:col>
      <xdr:colOff>1066800</xdr:colOff>
      <xdr:row>0</xdr:row>
      <xdr:rowOff>436387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" y="76200"/>
          <a:ext cx="914400" cy="36018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127000</xdr:colOff>
      <xdr:row>0</xdr:row>
      <xdr:rowOff>76200</xdr:rowOff>
    </xdr:from>
    <xdr:to>
      <xdr:col>0</xdr:col>
      <xdr:colOff>1041400</xdr:colOff>
      <xdr:row>0</xdr:row>
      <xdr:rowOff>436387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000" y="76200"/>
          <a:ext cx="914400" cy="36018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08\AppData\Local\Microsoft\Windows\Temporary%20Internet%20Files\Content.Outlook\9RC1ZARW\EGEA%20Budget%202017%20-%20rev2017%2001%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dget"/>
      <sheetName val="Actual situation"/>
      <sheetName val="Office input"/>
      <sheetName val="Membership Fees"/>
    </sheetNames>
    <sheetDataSet>
      <sheetData sheetId="0">
        <row r="5">
          <cell r="D5">
            <v>195880</v>
          </cell>
        </row>
        <row r="6">
          <cell r="D6">
            <v>183780</v>
          </cell>
        </row>
        <row r="7">
          <cell r="D7">
            <v>12100</v>
          </cell>
        </row>
        <row r="8">
          <cell r="D8">
            <v>41000</v>
          </cell>
        </row>
        <row r="9">
          <cell r="D9">
            <v>22500</v>
          </cell>
        </row>
        <row r="10">
          <cell r="D10">
            <v>0</v>
          </cell>
        </row>
        <row r="11">
          <cell r="D11">
            <v>18500</v>
          </cell>
        </row>
        <row r="12">
          <cell r="D12">
            <v>0</v>
          </cell>
        </row>
        <row r="13">
          <cell r="D13">
            <v>236880</v>
          </cell>
        </row>
        <row r="16">
          <cell r="D16">
            <v>31280</v>
          </cell>
        </row>
        <row r="17">
          <cell r="D17">
            <v>16000</v>
          </cell>
        </row>
        <row r="18">
          <cell r="D18">
            <v>12000</v>
          </cell>
        </row>
        <row r="19">
          <cell r="D19">
            <v>1200</v>
          </cell>
        </row>
        <row r="20">
          <cell r="D20">
            <v>800</v>
          </cell>
        </row>
        <row r="21">
          <cell r="D21">
            <v>780</v>
          </cell>
        </row>
        <row r="22">
          <cell r="D22">
            <v>500</v>
          </cell>
        </row>
        <row r="23">
          <cell r="D23">
            <v>155000</v>
          </cell>
        </row>
        <row r="24">
          <cell r="D24">
            <v>95000</v>
          </cell>
        </row>
        <row r="25">
          <cell r="D25">
            <v>50000</v>
          </cell>
        </row>
        <row r="26">
          <cell r="D26">
            <v>10000</v>
          </cell>
        </row>
        <row r="27">
          <cell r="D27">
            <v>8000</v>
          </cell>
        </row>
        <row r="28">
          <cell r="D28">
            <v>4500</v>
          </cell>
        </row>
        <row r="29">
          <cell r="D29">
            <v>2600</v>
          </cell>
        </row>
        <row r="30">
          <cell r="D30">
            <v>300</v>
          </cell>
        </row>
        <row r="31">
          <cell r="D31">
            <v>600</v>
          </cell>
        </row>
        <row r="32">
          <cell r="D32">
            <v>0</v>
          </cell>
        </row>
        <row r="33">
          <cell r="D33">
            <v>1500</v>
          </cell>
        </row>
        <row r="34">
          <cell r="D34">
            <v>1500</v>
          </cell>
        </row>
        <row r="35">
          <cell r="D35">
            <v>20500</v>
          </cell>
        </row>
        <row r="36">
          <cell r="D36">
            <v>3500</v>
          </cell>
        </row>
        <row r="37">
          <cell r="D37">
            <v>15000</v>
          </cell>
        </row>
        <row r="38">
          <cell r="D38">
            <v>2000</v>
          </cell>
        </row>
        <row r="39">
          <cell r="D39">
            <v>25954.63</v>
          </cell>
        </row>
        <row r="40">
          <cell r="D40">
            <v>12500</v>
          </cell>
        </row>
        <row r="41">
          <cell r="D41">
            <v>1164.6300000000001</v>
          </cell>
        </row>
        <row r="42">
          <cell r="D42">
            <v>190</v>
          </cell>
        </row>
        <row r="43">
          <cell r="D43">
            <v>12100</v>
          </cell>
        </row>
        <row r="44">
          <cell r="D44">
            <v>500</v>
          </cell>
        </row>
        <row r="45">
          <cell r="D45">
            <v>0</v>
          </cell>
        </row>
        <row r="46">
          <cell r="D46">
            <v>500</v>
          </cell>
        </row>
        <row r="47">
          <cell r="D47">
            <v>500</v>
          </cell>
        </row>
        <row r="48">
          <cell r="D48">
            <v>0</v>
          </cell>
        </row>
        <row r="49">
          <cell r="D49">
            <v>500</v>
          </cell>
        </row>
        <row r="50">
          <cell r="D50">
            <v>0</v>
          </cell>
        </row>
        <row r="51">
          <cell r="D51">
            <v>0</v>
          </cell>
        </row>
        <row r="52">
          <cell r="D52">
            <v>243234.63</v>
          </cell>
        </row>
        <row r="54">
          <cell r="D54">
            <v>-6354.6300000000047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5"/>
  <sheetViews>
    <sheetView topLeftCell="A19" zoomScale="80" zoomScaleNormal="80" workbookViewId="0">
      <selection activeCell="F20" sqref="F20"/>
    </sheetView>
  </sheetViews>
  <sheetFormatPr defaultColWidth="9.19921875" defaultRowHeight="13.8"/>
  <cols>
    <col min="1" max="1" width="19" customWidth="1"/>
    <col min="2" max="2" width="5.796875" customWidth="1"/>
    <col min="3" max="3" width="63.5" customWidth="1"/>
    <col min="4" max="4" width="11.5" customWidth="1"/>
    <col min="5" max="5" width="11.5" style="126" customWidth="1"/>
  </cols>
  <sheetData>
    <row r="1" spans="1:5">
      <c r="A1" s="139" t="s">
        <v>38</v>
      </c>
      <c r="B1" s="139"/>
      <c r="C1" s="140"/>
      <c r="D1" s="140"/>
      <c r="E1" s="140"/>
    </row>
    <row r="2" spans="1:5" ht="15.75" customHeight="1">
      <c r="A2" s="140"/>
      <c r="B2" s="140"/>
      <c r="C2" s="140"/>
      <c r="D2" s="140"/>
      <c r="E2" s="140"/>
    </row>
    <row r="3" spans="1:5" ht="42.6" customHeight="1" thickBot="1">
      <c r="A3" s="143"/>
      <c r="B3" s="143"/>
      <c r="C3" s="143"/>
      <c r="D3" s="10" t="s">
        <v>50</v>
      </c>
      <c r="E3" s="127" t="s">
        <v>39</v>
      </c>
    </row>
    <row r="4" spans="1:5" ht="14.4" thickBot="1">
      <c r="A4" s="144" t="s">
        <v>0</v>
      </c>
      <c r="B4" s="145"/>
      <c r="C4" s="145"/>
      <c r="D4" s="145"/>
      <c r="E4" s="146"/>
    </row>
    <row r="5" spans="1:5">
      <c r="A5" s="141" t="s">
        <v>40</v>
      </c>
      <c r="B5" s="142"/>
      <c r="C5" s="142"/>
      <c r="D5" s="19">
        <f>SUM(D6:D7)</f>
        <v>195880</v>
      </c>
      <c r="E5" s="128">
        <f>SUM(E6:E7)</f>
        <v>185744</v>
      </c>
    </row>
    <row r="6" spans="1:5">
      <c r="A6" s="3"/>
      <c r="B6" s="4">
        <v>1.1000000000000001</v>
      </c>
      <c r="C6" s="4" t="s">
        <v>1</v>
      </c>
      <c r="D6" s="8">
        <v>183780</v>
      </c>
      <c r="E6" s="129">
        <v>185744</v>
      </c>
    </row>
    <row r="7" spans="1:5">
      <c r="A7" s="3"/>
      <c r="B7" s="4">
        <v>1.2</v>
      </c>
      <c r="C7" s="4" t="s">
        <v>2</v>
      </c>
      <c r="D7" s="8">
        <v>12100</v>
      </c>
      <c r="E7" s="129">
        <v>0</v>
      </c>
    </row>
    <row r="8" spans="1:5">
      <c r="A8" s="150" t="s">
        <v>41</v>
      </c>
      <c r="B8" s="151"/>
      <c r="C8" s="152"/>
      <c r="D8" s="20">
        <f>SUM(D9:D12)</f>
        <v>41000</v>
      </c>
      <c r="E8" s="130">
        <f>SUM(E9:E12)</f>
        <v>49000</v>
      </c>
    </row>
    <row r="9" spans="1:5">
      <c r="A9" s="3"/>
      <c r="B9" s="4">
        <v>2.1</v>
      </c>
      <c r="C9" s="4" t="s">
        <v>3</v>
      </c>
      <c r="D9" s="8">
        <v>22500</v>
      </c>
      <c r="E9" s="129">
        <v>22500</v>
      </c>
    </row>
    <row r="10" spans="1:5">
      <c r="A10" s="3"/>
      <c r="B10" s="4">
        <v>2.2000000000000002</v>
      </c>
      <c r="C10" s="4" t="s">
        <v>4</v>
      </c>
      <c r="D10" s="8">
        <v>0</v>
      </c>
      <c r="E10" s="129">
        <v>0</v>
      </c>
    </row>
    <row r="11" spans="1:5">
      <c r="A11" s="3"/>
      <c r="B11" s="4">
        <v>2.2999999999999998</v>
      </c>
      <c r="C11" s="4" t="s">
        <v>5</v>
      </c>
      <c r="D11" s="8">
        <v>18500</v>
      </c>
      <c r="E11" s="129">
        <v>26500</v>
      </c>
    </row>
    <row r="12" spans="1:5" ht="14.4" thickBot="1">
      <c r="A12" s="6"/>
      <c r="B12" s="7">
        <v>2.4</v>
      </c>
      <c r="C12" s="7" t="s">
        <v>37</v>
      </c>
      <c r="D12" s="13">
        <v>0</v>
      </c>
      <c r="E12" s="131">
        <v>0</v>
      </c>
    </row>
    <row r="13" spans="1:5" ht="14.4" thickBot="1">
      <c r="A13" s="147" t="s">
        <v>6</v>
      </c>
      <c r="B13" s="148"/>
      <c r="C13" s="149"/>
      <c r="D13" s="15">
        <f>+D5+D8</f>
        <v>236880</v>
      </c>
      <c r="E13" s="132">
        <f>+E5+E8</f>
        <v>234744</v>
      </c>
    </row>
    <row r="14" spans="1:5" ht="14.4" thickBot="1">
      <c r="A14" s="4"/>
      <c r="B14" s="4"/>
      <c r="C14" s="4"/>
      <c r="D14" s="11"/>
      <c r="E14" s="133"/>
    </row>
    <row r="15" spans="1:5" ht="14.4" thickBot="1">
      <c r="A15" s="144" t="s">
        <v>7</v>
      </c>
      <c r="B15" s="145"/>
      <c r="C15" s="145"/>
      <c r="D15" s="145"/>
      <c r="E15" s="146"/>
    </row>
    <row r="16" spans="1:5">
      <c r="A16" s="141" t="s">
        <v>42</v>
      </c>
      <c r="B16" s="142"/>
      <c r="C16" s="142"/>
      <c r="D16" s="19">
        <f>SUM(D17:D22)</f>
        <v>31280</v>
      </c>
      <c r="E16" s="134">
        <f>SUM(E17:E22)</f>
        <v>29280</v>
      </c>
    </row>
    <row r="17" spans="1:5">
      <c r="A17" s="3"/>
      <c r="B17" s="4">
        <v>1.1000000000000001</v>
      </c>
      <c r="C17" s="4" t="s">
        <v>8</v>
      </c>
      <c r="D17" s="8">
        <v>16000</v>
      </c>
      <c r="E17" s="129">
        <v>16000</v>
      </c>
    </row>
    <row r="18" spans="1:5">
      <c r="A18" s="3"/>
      <c r="B18" s="4">
        <v>1.2</v>
      </c>
      <c r="C18" s="4" t="s">
        <v>9</v>
      </c>
      <c r="D18" s="8">
        <v>12000</v>
      </c>
      <c r="E18" s="129">
        <v>10000</v>
      </c>
    </row>
    <row r="19" spans="1:5">
      <c r="A19" s="3"/>
      <c r="B19" s="4">
        <v>1.3</v>
      </c>
      <c r="C19" s="4" t="s">
        <v>10</v>
      </c>
      <c r="D19" s="8">
        <v>1200</v>
      </c>
      <c r="E19" s="129">
        <v>1200</v>
      </c>
    </row>
    <row r="20" spans="1:5">
      <c r="A20" s="3"/>
      <c r="B20" s="4">
        <v>1.4</v>
      </c>
      <c r="C20" s="4" t="s">
        <v>11</v>
      </c>
      <c r="D20" s="8">
        <v>800</v>
      </c>
      <c r="E20" s="129">
        <v>800</v>
      </c>
    </row>
    <row r="21" spans="1:5">
      <c r="A21" s="3"/>
      <c r="B21" s="4">
        <v>1.5</v>
      </c>
      <c r="C21" s="4" t="s">
        <v>12</v>
      </c>
      <c r="D21" s="8">
        <v>780</v>
      </c>
      <c r="E21" s="129">
        <v>780</v>
      </c>
    </row>
    <row r="22" spans="1:5">
      <c r="A22" s="3"/>
      <c r="B22" s="4">
        <v>1.6</v>
      </c>
      <c r="C22" s="4" t="s">
        <v>13</v>
      </c>
      <c r="D22" s="8">
        <v>500</v>
      </c>
      <c r="E22" s="129">
        <v>500</v>
      </c>
    </row>
    <row r="23" spans="1:5">
      <c r="A23" s="150" t="s">
        <v>43</v>
      </c>
      <c r="B23" s="151"/>
      <c r="C23" s="151"/>
      <c r="D23" s="20">
        <f>SUM(D24:D26)</f>
        <v>155000</v>
      </c>
      <c r="E23" s="130">
        <f>SUM(E24:E26)</f>
        <v>150000</v>
      </c>
    </row>
    <row r="24" spans="1:5">
      <c r="A24" s="3"/>
      <c r="B24" s="4">
        <v>2.1</v>
      </c>
      <c r="C24" s="4" t="s">
        <v>14</v>
      </c>
      <c r="D24" s="8">
        <v>95000</v>
      </c>
      <c r="E24" s="129">
        <v>98000</v>
      </c>
    </row>
    <row r="25" spans="1:5">
      <c r="A25" s="3"/>
      <c r="B25" s="4">
        <v>2.2000000000000002</v>
      </c>
      <c r="C25" s="4" t="s">
        <v>15</v>
      </c>
      <c r="D25" s="8">
        <v>50000</v>
      </c>
      <c r="E25" s="129">
        <v>52000</v>
      </c>
    </row>
    <row r="26" spans="1:5">
      <c r="A26" s="3"/>
      <c r="B26" s="4">
        <v>2.2999999999999998</v>
      </c>
      <c r="C26" s="4" t="s">
        <v>16</v>
      </c>
      <c r="D26" s="8">
        <v>10000</v>
      </c>
      <c r="E26" s="129"/>
    </row>
    <row r="27" spans="1:5">
      <c r="A27" s="150" t="s">
        <v>44</v>
      </c>
      <c r="B27" s="151"/>
      <c r="C27" s="151"/>
      <c r="D27" s="20">
        <f>SUM(D28:D32)</f>
        <v>8000</v>
      </c>
      <c r="E27" s="130">
        <f>SUM(E28:E32)</f>
        <v>6500</v>
      </c>
    </row>
    <row r="28" spans="1:5">
      <c r="A28" s="3"/>
      <c r="B28" s="4">
        <v>3.1</v>
      </c>
      <c r="C28" s="4" t="s">
        <v>17</v>
      </c>
      <c r="D28" s="8">
        <v>4500</v>
      </c>
      <c r="E28" s="129">
        <v>3000</v>
      </c>
    </row>
    <row r="29" spans="1:5">
      <c r="A29" s="3"/>
      <c r="B29" s="4">
        <v>3.2</v>
      </c>
      <c r="C29" s="4" t="s">
        <v>35</v>
      </c>
      <c r="D29" s="8">
        <v>2600</v>
      </c>
      <c r="E29" s="129">
        <v>2600</v>
      </c>
    </row>
    <row r="30" spans="1:5">
      <c r="A30" s="3"/>
      <c r="B30" s="4">
        <v>3.3</v>
      </c>
      <c r="C30" s="4" t="s">
        <v>18</v>
      </c>
      <c r="D30" s="8">
        <v>300</v>
      </c>
      <c r="E30" s="129">
        <v>300</v>
      </c>
    </row>
    <row r="31" spans="1:5">
      <c r="A31" s="3"/>
      <c r="B31" s="4">
        <v>3.4</v>
      </c>
      <c r="C31" s="4" t="s">
        <v>19</v>
      </c>
      <c r="D31" s="8">
        <v>600</v>
      </c>
      <c r="E31" s="129">
        <v>600</v>
      </c>
    </row>
    <row r="32" spans="1:5">
      <c r="A32" s="3"/>
      <c r="B32" s="4">
        <v>3.5</v>
      </c>
      <c r="C32" s="4" t="s">
        <v>36</v>
      </c>
      <c r="D32" s="8">
        <v>0</v>
      </c>
      <c r="E32" s="129">
        <v>0</v>
      </c>
    </row>
    <row r="33" spans="1:5">
      <c r="A33" s="150" t="s">
        <v>45</v>
      </c>
      <c r="B33" s="151"/>
      <c r="C33" s="151"/>
      <c r="D33" s="20">
        <f>SUM(D34:D34)</f>
        <v>1500</v>
      </c>
      <c r="E33" s="130">
        <f>SUM(E34:E34)</f>
        <v>1500</v>
      </c>
    </row>
    <row r="34" spans="1:5">
      <c r="A34" s="3"/>
      <c r="B34" s="4">
        <v>4.0999999999999996</v>
      </c>
      <c r="C34" s="4" t="s">
        <v>20</v>
      </c>
      <c r="D34" s="8">
        <v>1500</v>
      </c>
      <c r="E34" s="129">
        <v>1500</v>
      </c>
    </row>
    <row r="35" spans="1:5">
      <c r="A35" s="150" t="s">
        <v>46</v>
      </c>
      <c r="B35" s="151"/>
      <c r="C35" s="151"/>
      <c r="D35" s="20">
        <f>SUM(D36:D38)</f>
        <v>20500</v>
      </c>
      <c r="E35" s="130">
        <f>SUM(E36:E38)</f>
        <v>20500</v>
      </c>
    </row>
    <row r="36" spans="1:5">
      <c r="A36" s="3"/>
      <c r="B36" s="4">
        <v>5.0999999999999996</v>
      </c>
      <c r="C36" s="4" t="s">
        <v>21</v>
      </c>
      <c r="D36" s="8">
        <v>3500</v>
      </c>
      <c r="E36" s="129">
        <v>3500</v>
      </c>
    </row>
    <row r="37" spans="1:5">
      <c r="A37" s="3"/>
      <c r="B37" s="4">
        <v>5.2</v>
      </c>
      <c r="C37" s="4" t="s">
        <v>22</v>
      </c>
      <c r="D37" s="8">
        <v>15000</v>
      </c>
      <c r="E37" s="129">
        <v>15000</v>
      </c>
    </row>
    <row r="38" spans="1:5">
      <c r="A38" s="3"/>
      <c r="B38" s="4">
        <v>5.3</v>
      </c>
      <c r="C38" s="4" t="s">
        <v>23</v>
      </c>
      <c r="D38" s="8">
        <v>2000</v>
      </c>
      <c r="E38" s="129">
        <v>2000</v>
      </c>
    </row>
    <row r="39" spans="1:5">
      <c r="A39" s="150" t="s">
        <v>47</v>
      </c>
      <c r="B39" s="151"/>
      <c r="C39" s="151"/>
      <c r="D39" s="20">
        <f>SUM(D40:D43)</f>
        <v>25954.63</v>
      </c>
      <c r="E39" s="130">
        <f>SUM(E40:E43)</f>
        <v>13854.630000000001</v>
      </c>
    </row>
    <row r="40" spans="1:5">
      <c r="A40" s="3"/>
      <c r="B40" s="4">
        <v>6.1</v>
      </c>
      <c r="C40" s="4" t="s">
        <v>24</v>
      </c>
      <c r="D40" s="8">
        <v>12500</v>
      </c>
      <c r="E40" s="129">
        <v>12500</v>
      </c>
    </row>
    <row r="41" spans="1:5">
      <c r="A41" s="3"/>
      <c r="B41" s="4">
        <v>6.2</v>
      </c>
      <c r="C41" s="4" t="s">
        <v>31</v>
      </c>
      <c r="D41" s="8">
        <v>1164.6300000000001</v>
      </c>
      <c r="E41" s="129">
        <v>1164.6300000000001</v>
      </c>
    </row>
    <row r="42" spans="1:5">
      <c r="A42" s="3"/>
      <c r="B42" s="4">
        <v>6.3</v>
      </c>
      <c r="C42" s="4" t="s">
        <v>32</v>
      </c>
      <c r="D42" s="8">
        <v>190</v>
      </c>
      <c r="E42" s="129">
        <v>190</v>
      </c>
    </row>
    <row r="43" spans="1:5">
      <c r="A43" s="3"/>
      <c r="B43" s="4">
        <v>6.4</v>
      </c>
      <c r="C43" s="4" t="s">
        <v>33</v>
      </c>
      <c r="D43" s="8">
        <v>12100</v>
      </c>
      <c r="E43" s="129">
        <v>0</v>
      </c>
    </row>
    <row r="44" spans="1:5">
      <c r="A44" s="150" t="s">
        <v>48</v>
      </c>
      <c r="B44" s="151"/>
      <c r="C44" s="151"/>
      <c r="D44" s="20">
        <f>SUM(D45:D46)</f>
        <v>500</v>
      </c>
      <c r="E44" s="130">
        <f>SUM(E45:E46)</f>
        <v>2500</v>
      </c>
    </row>
    <row r="45" spans="1:5">
      <c r="A45" s="3"/>
      <c r="B45" s="4">
        <v>7.1</v>
      </c>
      <c r="C45" s="4" t="s">
        <v>25</v>
      </c>
      <c r="D45" s="8">
        <v>0</v>
      </c>
      <c r="E45" s="129">
        <v>2000</v>
      </c>
    </row>
    <row r="46" spans="1:5">
      <c r="A46" s="3"/>
      <c r="B46" s="4">
        <v>7.2</v>
      </c>
      <c r="C46" s="4" t="s">
        <v>26</v>
      </c>
      <c r="D46" s="8">
        <v>500</v>
      </c>
      <c r="E46" s="129">
        <v>500</v>
      </c>
    </row>
    <row r="47" spans="1:5">
      <c r="A47" s="150" t="s">
        <v>49</v>
      </c>
      <c r="B47" s="151"/>
      <c r="C47" s="151"/>
      <c r="D47" s="20">
        <f>D48+D49</f>
        <v>500</v>
      </c>
      <c r="E47" s="130">
        <f>E48+E49</f>
        <v>500</v>
      </c>
    </row>
    <row r="48" spans="1:5">
      <c r="A48" s="3"/>
      <c r="B48" s="4">
        <v>8.1</v>
      </c>
      <c r="C48" s="4" t="s">
        <v>27</v>
      </c>
      <c r="D48" s="8">
        <v>0</v>
      </c>
      <c r="E48" s="129">
        <v>0</v>
      </c>
    </row>
    <row r="49" spans="1:5">
      <c r="A49" s="3"/>
      <c r="B49" s="4">
        <v>8.1999999999999993</v>
      </c>
      <c r="C49" s="4" t="s">
        <v>28</v>
      </c>
      <c r="D49" s="8">
        <v>500</v>
      </c>
      <c r="E49" s="129">
        <v>500</v>
      </c>
    </row>
    <row r="50" spans="1:5">
      <c r="A50" s="150" t="s">
        <v>53</v>
      </c>
      <c r="B50" s="151"/>
      <c r="C50" s="151"/>
      <c r="D50" s="20">
        <f>SUM(D51)</f>
        <v>0</v>
      </c>
      <c r="E50" s="130">
        <f>SUM(E51)</f>
        <v>0</v>
      </c>
    </row>
    <row r="51" spans="1:5" ht="14.4" thickBot="1">
      <c r="A51" s="6"/>
      <c r="B51" s="7">
        <v>9.1</v>
      </c>
      <c r="C51" s="7" t="s">
        <v>34</v>
      </c>
      <c r="D51" s="13">
        <v>0</v>
      </c>
      <c r="E51" s="131">
        <v>0</v>
      </c>
    </row>
    <row r="52" spans="1:5" ht="14.4" thickBot="1">
      <c r="A52" s="147" t="s">
        <v>29</v>
      </c>
      <c r="B52" s="148"/>
      <c r="C52" s="149"/>
      <c r="D52" s="16">
        <f>+D16+D23+D27+D33+D35+D39+D44+D47+D50</f>
        <v>243234.63</v>
      </c>
      <c r="E52" s="135">
        <f>+E16+E23+E27+E33+E35+E39+E44+E47+E50</f>
        <v>224634.63</v>
      </c>
    </row>
    <row r="53" spans="1:5" ht="14.4" thickBot="1">
      <c r="A53" s="4"/>
      <c r="B53" s="4"/>
      <c r="C53" s="4"/>
      <c r="D53" s="11"/>
      <c r="E53" s="133"/>
    </row>
    <row r="54" spans="1:5" ht="14.4" thickBot="1">
      <c r="A54" s="153" t="s">
        <v>30</v>
      </c>
      <c r="B54" s="154"/>
      <c r="C54" s="154"/>
      <c r="D54" s="14">
        <f>+D13-D52</f>
        <v>-6354.6300000000047</v>
      </c>
      <c r="E54" s="136">
        <f>+E13-E52</f>
        <v>10109.369999999995</v>
      </c>
    </row>
    <row r="55" spans="1:5">
      <c r="A55" s="4"/>
      <c r="B55" s="4"/>
      <c r="C55" s="4"/>
      <c r="D55" s="12"/>
      <c r="E55" s="137"/>
    </row>
  </sheetData>
  <mergeCells count="18">
    <mergeCell ref="A39:C39"/>
    <mergeCell ref="A44:C44"/>
    <mergeCell ref="A47:C47"/>
    <mergeCell ref="A50:C50"/>
    <mergeCell ref="A54:C54"/>
    <mergeCell ref="A52:C52"/>
    <mergeCell ref="A16:C16"/>
    <mergeCell ref="A23:C23"/>
    <mergeCell ref="A27:C27"/>
    <mergeCell ref="A33:C33"/>
    <mergeCell ref="A35:C35"/>
    <mergeCell ref="A1:E2"/>
    <mergeCell ref="A5:C5"/>
    <mergeCell ref="A3:C3"/>
    <mergeCell ref="A15:E15"/>
    <mergeCell ref="A4:E4"/>
    <mergeCell ref="A13:C13"/>
    <mergeCell ref="A8:C8"/>
  </mergeCells>
  <pageMargins left="0.7" right="0.7" top="0.75" bottom="0.75" header="0.3" footer="0.3"/>
  <pageSetup paperSize="9" scale="7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5"/>
  <sheetViews>
    <sheetView zoomScale="80" zoomScaleNormal="80" workbookViewId="0">
      <selection activeCell="D2" sqref="D2"/>
    </sheetView>
  </sheetViews>
  <sheetFormatPr defaultColWidth="19" defaultRowHeight="13.8"/>
  <cols>
    <col min="2" max="2" width="4.796875" customWidth="1"/>
    <col min="3" max="3" width="62.296875" customWidth="1"/>
    <col min="6" max="6" width="19" style="126"/>
  </cols>
  <sheetData>
    <row r="1" spans="1:7" ht="39.6" customHeight="1">
      <c r="A1" s="155" t="s">
        <v>51</v>
      </c>
      <c r="B1" s="155"/>
      <c r="C1" s="155"/>
      <c r="D1" s="155"/>
      <c r="E1" s="155"/>
      <c r="F1" s="155"/>
      <c r="G1" s="155"/>
    </row>
    <row r="2" spans="1:7" ht="40.049999999999997" customHeight="1" thickBot="1">
      <c r="D2" s="45" t="s">
        <v>89</v>
      </c>
      <c r="E2" s="35" t="str">
        <f>Budget!D3</f>
        <v>Budget 2017
(10/11/2016)</v>
      </c>
      <c r="F2" s="120" t="s">
        <v>85</v>
      </c>
      <c r="G2" s="38" t="s">
        <v>52</v>
      </c>
    </row>
    <row r="3" spans="1:7" ht="20.55" customHeight="1" thickBot="1">
      <c r="A3" s="156" t="s">
        <v>0</v>
      </c>
      <c r="B3" s="157"/>
      <c r="C3" s="157"/>
      <c r="D3" s="157"/>
      <c r="E3" s="157"/>
      <c r="F3" s="157"/>
      <c r="G3" s="158"/>
    </row>
    <row r="4" spans="1:7">
      <c r="A4" s="21" t="s">
        <v>40</v>
      </c>
      <c r="B4" s="22"/>
      <c r="C4" s="22"/>
      <c r="D4" s="46">
        <f>'Office input'!E4</f>
        <v>162068</v>
      </c>
      <c r="E4" s="36">
        <f>Budget!D5</f>
        <v>195880</v>
      </c>
      <c r="F4" s="121">
        <f>(F5+F6)</f>
        <v>183780</v>
      </c>
      <c r="G4" s="39">
        <f>SUM(D4-E4)</f>
        <v>-33812</v>
      </c>
    </row>
    <row r="5" spans="1:7">
      <c r="A5" s="3"/>
      <c r="B5" s="4">
        <v>1.1000000000000001</v>
      </c>
      <c r="C5" s="4" t="s">
        <v>1</v>
      </c>
      <c r="D5" s="47">
        <f>'Office input'!E5</f>
        <v>162068</v>
      </c>
      <c r="E5" s="9">
        <f>Budget!D6</f>
        <v>183780</v>
      </c>
      <c r="F5" s="122">
        <v>183780</v>
      </c>
      <c r="G5" s="40">
        <f t="shared" ref="G5:G12" si="0">SUM(D5-E5)</f>
        <v>-21712</v>
      </c>
    </row>
    <row r="6" spans="1:7">
      <c r="A6" s="3"/>
      <c r="B6" s="4">
        <v>1.2</v>
      </c>
      <c r="C6" s="4" t="s">
        <v>2</v>
      </c>
      <c r="D6" s="47">
        <f>'Office input'!E6</f>
        <v>0</v>
      </c>
      <c r="E6" s="9">
        <f>Budget!D7</f>
        <v>12100</v>
      </c>
      <c r="F6" s="122">
        <v>0</v>
      </c>
      <c r="G6" s="40">
        <f t="shared" si="0"/>
        <v>-12100</v>
      </c>
    </row>
    <row r="7" spans="1:7">
      <c r="A7" s="23" t="s">
        <v>41</v>
      </c>
      <c r="B7" s="24"/>
      <c r="C7" s="24"/>
      <c r="D7" s="48">
        <f>'Office input'!E7</f>
        <v>10000</v>
      </c>
      <c r="E7" s="37">
        <f>Budget!D8</f>
        <v>41000</v>
      </c>
      <c r="F7" s="123">
        <f>(F8+F9+F10+F11)</f>
        <v>22500</v>
      </c>
      <c r="G7" s="41">
        <f t="shared" si="0"/>
        <v>-31000</v>
      </c>
    </row>
    <row r="8" spans="1:7">
      <c r="A8" s="3"/>
      <c r="B8" s="4">
        <v>2.1</v>
      </c>
      <c r="C8" s="4" t="s">
        <v>3</v>
      </c>
      <c r="D8" s="47">
        <f>'Office input'!E8</f>
        <v>10000</v>
      </c>
      <c r="E8" s="9">
        <f>Budget!D9</f>
        <v>22500</v>
      </c>
      <c r="F8" s="122">
        <v>22500</v>
      </c>
      <c r="G8" s="40">
        <f t="shared" si="0"/>
        <v>-12500</v>
      </c>
    </row>
    <row r="9" spans="1:7">
      <c r="A9" s="3"/>
      <c r="B9" s="4">
        <v>2.2000000000000002</v>
      </c>
      <c r="C9" s="4" t="s">
        <v>4</v>
      </c>
      <c r="D9" s="47">
        <f>'Office input'!E9</f>
        <v>0</v>
      </c>
      <c r="E9" s="9">
        <f>Budget!D10</f>
        <v>0</v>
      </c>
      <c r="F9" s="122">
        <v>0</v>
      </c>
      <c r="G9" s="40">
        <f t="shared" si="0"/>
        <v>0</v>
      </c>
    </row>
    <row r="10" spans="1:7">
      <c r="A10" s="3"/>
      <c r="B10" s="4">
        <v>2.2999999999999998</v>
      </c>
      <c r="C10" s="4" t="s">
        <v>5</v>
      </c>
      <c r="D10" s="47">
        <f>'Office input'!E10</f>
        <v>0</v>
      </c>
      <c r="E10" s="9">
        <f>Budget!D11</f>
        <v>18500</v>
      </c>
      <c r="F10" s="122">
        <v>0</v>
      </c>
      <c r="G10" s="40">
        <f t="shared" si="0"/>
        <v>-18500</v>
      </c>
    </row>
    <row r="11" spans="1:7" ht="14.4" thickBot="1">
      <c r="A11" s="3"/>
      <c r="B11" s="4">
        <v>2.4</v>
      </c>
      <c r="C11" s="4" t="s">
        <v>37</v>
      </c>
      <c r="D11" s="47">
        <f>'Office input'!E11</f>
        <v>0</v>
      </c>
      <c r="E11" s="9">
        <f>Budget!D12</f>
        <v>0</v>
      </c>
      <c r="F11" s="122">
        <v>0</v>
      </c>
      <c r="G11" s="40">
        <f t="shared" si="0"/>
        <v>0</v>
      </c>
    </row>
    <row r="12" spans="1:7" s="29" customFormat="1" ht="20.55" customHeight="1" thickBot="1">
      <c r="A12" s="30"/>
      <c r="B12" s="31"/>
      <c r="C12" s="26" t="s">
        <v>6</v>
      </c>
      <c r="D12" s="32">
        <f>'Office input'!E12</f>
        <v>172068</v>
      </c>
      <c r="E12" s="32">
        <f>Budget!D13</f>
        <v>236880</v>
      </c>
      <c r="F12" s="124">
        <f>SUM(F4,F7)</f>
        <v>206280</v>
      </c>
      <c r="G12" s="33">
        <f t="shared" si="0"/>
        <v>-64812</v>
      </c>
    </row>
    <row r="13" spans="1:7">
      <c r="D13" s="1"/>
      <c r="E13" s="1"/>
      <c r="F13" s="125"/>
    </row>
    <row r="14" spans="1:7" ht="14.4" thickBot="1">
      <c r="D14" s="1"/>
      <c r="E14" s="1"/>
      <c r="F14" s="125"/>
    </row>
    <row r="15" spans="1:7" s="29" customFormat="1" ht="20.55" customHeight="1" thickBot="1">
      <c r="A15" s="156" t="s">
        <v>7</v>
      </c>
      <c r="B15" s="157"/>
      <c r="C15" s="157"/>
      <c r="D15" s="157"/>
      <c r="E15" s="157"/>
      <c r="F15" s="157"/>
      <c r="G15" s="158"/>
    </row>
    <row r="16" spans="1:7">
      <c r="A16" s="21" t="s">
        <v>42</v>
      </c>
      <c r="B16" s="22"/>
      <c r="C16" s="22"/>
      <c r="D16" s="46">
        <f>'Office input'!E16</f>
        <v>13640.06</v>
      </c>
      <c r="E16" s="36">
        <f>Budget!D16</f>
        <v>31280</v>
      </c>
      <c r="F16" s="121">
        <f>(F17+F18+F19+F20+F21+F22)</f>
        <v>30280</v>
      </c>
      <c r="G16" s="42">
        <f>SUM(E16-D16)</f>
        <v>17639.940000000002</v>
      </c>
    </row>
    <row r="17" spans="1:7">
      <c r="A17" s="3"/>
      <c r="B17" s="4">
        <v>1.1000000000000001</v>
      </c>
      <c r="C17" s="4" t="s">
        <v>8</v>
      </c>
      <c r="D17" s="47">
        <f>'Office input'!E17</f>
        <v>9554.49</v>
      </c>
      <c r="E17" s="9">
        <f>Budget!D17</f>
        <v>16000</v>
      </c>
      <c r="F17" s="122">
        <v>16000</v>
      </c>
      <c r="G17" s="43">
        <f t="shared" ref="G17:G52" si="1">SUM(E17-D17)</f>
        <v>6445.51</v>
      </c>
    </row>
    <row r="18" spans="1:7">
      <c r="A18" s="3"/>
      <c r="B18" s="4">
        <v>1.2</v>
      </c>
      <c r="C18" s="4" t="s">
        <v>9</v>
      </c>
      <c r="D18" s="47">
        <f>'Office input'!E18</f>
        <v>2237.2499999999995</v>
      </c>
      <c r="E18" s="9">
        <f>Budget!D18</f>
        <v>12000</v>
      </c>
      <c r="F18" s="122">
        <v>12000</v>
      </c>
      <c r="G18" s="43">
        <f t="shared" si="1"/>
        <v>9762.75</v>
      </c>
    </row>
    <row r="19" spans="1:7">
      <c r="A19" s="3"/>
      <c r="B19" s="4">
        <v>1.3</v>
      </c>
      <c r="C19" s="4" t="s">
        <v>10</v>
      </c>
      <c r="D19" s="47">
        <f>'Office input'!E19</f>
        <v>929.01</v>
      </c>
      <c r="E19" s="9">
        <f>Budget!D19</f>
        <v>1200</v>
      </c>
      <c r="F19" s="122">
        <v>1000</v>
      </c>
      <c r="G19" s="43">
        <f t="shared" si="1"/>
        <v>270.99</v>
      </c>
    </row>
    <row r="20" spans="1:7">
      <c r="A20" s="3"/>
      <c r="B20" s="4">
        <v>1.4</v>
      </c>
      <c r="C20" s="4" t="s">
        <v>11</v>
      </c>
      <c r="D20" s="47">
        <f>'Office input'!E20</f>
        <v>0</v>
      </c>
      <c r="E20" s="9">
        <f>Budget!D20</f>
        <v>800</v>
      </c>
      <c r="F20" s="122">
        <v>0</v>
      </c>
      <c r="G20" s="43">
        <f t="shared" si="1"/>
        <v>800</v>
      </c>
    </row>
    <row r="21" spans="1:7">
      <c r="A21" s="3"/>
      <c r="B21" s="4">
        <v>1.5</v>
      </c>
      <c r="C21" s="4" t="s">
        <v>12</v>
      </c>
      <c r="D21" s="47">
        <f>'Office input'!E21</f>
        <v>586.98000000000013</v>
      </c>
      <c r="E21" s="9">
        <f>Budget!D21</f>
        <v>780</v>
      </c>
      <c r="F21" s="122">
        <v>780</v>
      </c>
      <c r="G21" s="43">
        <f t="shared" si="1"/>
        <v>193.01999999999987</v>
      </c>
    </row>
    <row r="22" spans="1:7">
      <c r="A22" s="3"/>
      <c r="B22" s="4">
        <v>1.6</v>
      </c>
      <c r="C22" s="4" t="s">
        <v>13</v>
      </c>
      <c r="D22" s="47">
        <f>'Office input'!E22</f>
        <v>332.33000000000004</v>
      </c>
      <c r="E22" s="9">
        <f>Budget!D22</f>
        <v>500</v>
      </c>
      <c r="F22" s="122">
        <v>500</v>
      </c>
      <c r="G22" s="43">
        <f t="shared" si="1"/>
        <v>167.66999999999996</v>
      </c>
    </row>
    <row r="23" spans="1:7">
      <c r="A23" s="23" t="s">
        <v>43</v>
      </c>
      <c r="B23" s="24"/>
      <c r="C23" s="24"/>
      <c r="D23" s="48">
        <f>'Office input'!E23</f>
        <v>100038.9</v>
      </c>
      <c r="E23" s="37">
        <f>Budget!D23</f>
        <v>155000</v>
      </c>
      <c r="F23" s="123">
        <f>(F24+F25+F26)</f>
        <v>145000</v>
      </c>
      <c r="G23" s="44">
        <f t="shared" si="1"/>
        <v>54961.100000000006</v>
      </c>
    </row>
    <row r="24" spans="1:7">
      <c r="A24" s="3"/>
      <c r="B24" s="4">
        <v>2.1</v>
      </c>
      <c r="C24" s="4" t="s">
        <v>14</v>
      </c>
      <c r="D24" s="47">
        <f>'Office input'!E24</f>
        <v>64417.37</v>
      </c>
      <c r="E24" s="9">
        <f>Budget!D24</f>
        <v>95000</v>
      </c>
      <c r="F24" s="122">
        <v>95000</v>
      </c>
      <c r="G24" s="43">
        <f t="shared" si="1"/>
        <v>30582.629999999997</v>
      </c>
    </row>
    <row r="25" spans="1:7">
      <c r="A25" s="3"/>
      <c r="B25" s="4">
        <v>2.2000000000000002</v>
      </c>
      <c r="C25" s="4" t="s">
        <v>15</v>
      </c>
      <c r="D25" s="47">
        <f>'Office input'!E25</f>
        <v>35621.53</v>
      </c>
      <c r="E25" s="9">
        <f>Budget!D25</f>
        <v>50000</v>
      </c>
      <c r="F25" s="122">
        <v>50000</v>
      </c>
      <c r="G25" s="43">
        <f t="shared" si="1"/>
        <v>14378.470000000001</v>
      </c>
    </row>
    <row r="26" spans="1:7">
      <c r="A26" s="3"/>
      <c r="B26" s="4">
        <v>2.2999999999999998</v>
      </c>
      <c r="C26" s="4" t="s">
        <v>16</v>
      </c>
      <c r="D26" s="47">
        <f>'Office input'!E26</f>
        <v>0</v>
      </c>
      <c r="E26" s="9">
        <f>Budget!D26</f>
        <v>10000</v>
      </c>
      <c r="F26" s="122">
        <v>0</v>
      </c>
      <c r="G26" s="43">
        <f t="shared" si="1"/>
        <v>10000</v>
      </c>
    </row>
    <row r="27" spans="1:7">
      <c r="A27" s="23" t="s">
        <v>44</v>
      </c>
      <c r="B27" s="24"/>
      <c r="C27" s="24"/>
      <c r="D27" s="48">
        <f>'Office input'!E27</f>
        <v>5204.3400000000011</v>
      </c>
      <c r="E27" s="37">
        <f>Budget!D27</f>
        <v>8000</v>
      </c>
      <c r="F27" s="123">
        <f>(F28+F29+F30+F31+F32)</f>
        <v>6900</v>
      </c>
      <c r="G27" s="44">
        <f t="shared" si="1"/>
        <v>2795.6599999999989</v>
      </c>
    </row>
    <row r="28" spans="1:7">
      <c r="A28" s="3"/>
      <c r="B28" s="4">
        <v>3.1</v>
      </c>
      <c r="C28" s="4" t="s">
        <v>17</v>
      </c>
      <c r="D28" s="47">
        <f>'Office input'!E28</f>
        <v>2849.1600000000008</v>
      </c>
      <c r="E28" s="9">
        <f>Budget!D28</f>
        <v>4500</v>
      </c>
      <c r="F28" s="122">
        <v>4000</v>
      </c>
      <c r="G28" s="43">
        <f t="shared" si="1"/>
        <v>1650.8399999999992</v>
      </c>
    </row>
    <row r="29" spans="1:7">
      <c r="A29" s="3"/>
      <c r="B29" s="4">
        <v>3.2</v>
      </c>
      <c r="C29" s="4" t="s">
        <v>35</v>
      </c>
      <c r="D29" s="47">
        <f>'Office input'!E29</f>
        <v>2136.42</v>
      </c>
      <c r="E29" s="9">
        <f>Budget!D29</f>
        <v>2600</v>
      </c>
      <c r="F29" s="122">
        <v>2200</v>
      </c>
      <c r="G29" s="43">
        <f t="shared" si="1"/>
        <v>463.57999999999993</v>
      </c>
    </row>
    <row r="30" spans="1:7">
      <c r="A30" s="3"/>
      <c r="B30" s="4">
        <v>3.3</v>
      </c>
      <c r="C30" s="4" t="s">
        <v>18</v>
      </c>
      <c r="D30" s="47">
        <f>'Office input'!E30</f>
        <v>0</v>
      </c>
      <c r="E30" s="9">
        <f>Budget!D30</f>
        <v>300</v>
      </c>
      <c r="F30" s="122">
        <v>300</v>
      </c>
      <c r="G30" s="43">
        <f t="shared" si="1"/>
        <v>300</v>
      </c>
    </row>
    <row r="31" spans="1:7">
      <c r="A31" s="3"/>
      <c r="B31" s="4">
        <v>3.4</v>
      </c>
      <c r="C31" s="4" t="s">
        <v>19</v>
      </c>
      <c r="D31" s="47">
        <f>'Office input'!E31</f>
        <v>218.76</v>
      </c>
      <c r="E31" s="9">
        <f>Budget!D31</f>
        <v>600</v>
      </c>
      <c r="F31" s="122">
        <v>400</v>
      </c>
      <c r="G31" s="43">
        <f t="shared" si="1"/>
        <v>381.24</v>
      </c>
    </row>
    <row r="32" spans="1:7">
      <c r="A32" s="3"/>
      <c r="B32" s="4">
        <v>3.5</v>
      </c>
      <c r="C32" s="4" t="s">
        <v>36</v>
      </c>
      <c r="D32" s="47">
        <f>'Office input'!E32</f>
        <v>0</v>
      </c>
      <c r="E32" s="9">
        <f>Budget!D32</f>
        <v>0</v>
      </c>
      <c r="F32" s="122">
        <v>0</v>
      </c>
      <c r="G32" s="43">
        <f t="shared" si="1"/>
        <v>0</v>
      </c>
    </row>
    <row r="33" spans="1:7">
      <c r="A33" s="23" t="s">
        <v>45</v>
      </c>
      <c r="B33" s="24"/>
      <c r="C33" s="24"/>
      <c r="D33" s="48">
        <f>'Office input'!E33</f>
        <v>2763.1000000000004</v>
      </c>
      <c r="E33" s="37">
        <f>Budget!D33</f>
        <v>1500</v>
      </c>
      <c r="F33" s="123">
        <f>(F34)</f>
        <v>6000</v>
      </c>
      <c r="G33" s="44">
        <f t="shared" si="1"/>
        <v>-1263.1000000000004</v>
      </c>
    </row>
    <row r="34" spans="1:7">
      <c r="A34" s="3"/>
      <c r="B34" s="4">
        <v>4.0999999999999996</v>
      </c>
      <c r="C34" s="4" t="s">
        <v>20</v>
      </c>
      <c r="D34" s="47">
        <f>'Office input'!E34</f>
        <v>2763.1000000000004</v>
      </c>
      <c r="E34" s="9">
        <f>Budget!D34</f>
        <v>1500</v>
      </c>
      <c r="F34" s="122">
        <v>6000</v>
      </c>
      <c r="G34" s="43">
        <f t="shared" si="1"/>
        <v>-1263.1000000000004</v>
      </c>
    </row>
    <row r="35" spans="1:7">
      <c r="A35" s="23" t="s">
        <v>46</v>
      </c>
      <c r="B35" s="24"/>
      <c r="C35" s="24"/>
      <c r="D35" s="48">
        <f>'Office input'!E35</f>
        <v>14730.62</v>
      </c>
      <c r="E35" s="37">
        <f>Budget!D35</f>
        <v>20500</v>
      </c>
      <c r="F35" s="123">
        <f>(F36+F37+F38)</f>
        <v>21000</v>
      </c>
      <c r="G35" s="44">
        <f t="shared" si="1"/>
        <v>5769.3799999999992</v>
      </c>
    </row>
    <row r="36" spans="1:7">
      <c r="A36" s="3"/>
      <c r="B36" s="4">
        <v>5.0999999999999996</v>
      </c>
      <c r="C36" s="4" t="s">
        <v>21</v>
      </c>
      <c r="D36" s="47">
        <f>'Office input'!E36</f>
        <v>863.17000000000007</v>
      </c>
      <c r="E36" s="9">
        <f>Budget!D36</f>
        <v>3500</v>
      </c>
      <c r="F36" s="122">
        <v>3500</v>
      </c>
      <c r="G36" s="43">
        <f t="shared" si="1"/>
        <v>2636.83</v>
      </c>
    </row>
    <row r="37" spans="1:7">
      <c r="A37" s="3"/>
      <c r="B37" s="4">
        <v>5.2</v>
      </c>
      <c r="C37" s="4" t="s">
        <v>22</v>
      </c>
      <c r="D37" s="47">
        <f>'Office input'!E37</f>
        <v>11670.27</v>
      </c>
      <c r="E37" s="9">
        <f>Budget!D37</f>
        <v>15000</v>
      </c>
      <c r="F37" s="122">
        <v>15000</v>
      </c>
      <c r="G37" s="43">
        <f t="shared" si="1"/>
        <v>3329.7299999999996</v>
      </c>
    </row>
    <row r="38" spans="1:7">
      <c r="A38" s="3"/>
      <c r="B38" s="4">
        <v>5.3</v>
      </c>
      <c r="C38" s="4" t="s">
        <v>23</v>
      </c>
      <c r="D38" s="47">
        <f>'Office input'!E38</f>
        <v>2197.1799999999998</v>
      </c>
      <c r="E38" s="9">
        <f>Budget!D38</f>
        <v>2000</v>
      </c>
      <c r="F38" s="122">
        <v>2500</v>
      </c>
      <c r="G38" s="43">
        <f t="shared" si="1"/>
        <v>-197.17999999999984</v>
      </c>
    </row>
    <row r="39" spans="1:7">
      <c r="A39" s="23" t="s">
        <v>47</v>
      </c>
      <c r="B39" s="24"/>
      <c r="C39" s="24"/>
      <c r="D39" s="48">
        <f>'Office input'!E39</f>
        <v>14664.24</v>
      </c>
      <c r="E39" s="37">
        <f>Budget!D39</f>
        <v>25954.63</v>
      </c>
      <c r="F39" s="123">
        <f>(F41+F40+F42+F43)</f>
        <v>14990</v>
      </c>
      <c r="G39" s="44">
        <f t="shared" si="1"/>
        <v>11290.390000000001</v>
      </c>
    </row>
    <row r="40" spans="1:7">
      <c r="A40" s="3"/>
      <c r="B40" s="4">
        <v>6.1</v>
      </c>
      <c r="C40" s="4" t="s">
        <v>24</v>
      </c>
      <c r="D40" s="47">
        <f>'Office input'!E40</f>
        <v>13228</v>
      </c>
      <c r="E40" s="9">
        <f>Budget!D40</f>
        <v>12500</v>
      </c>
      <c r="F40" s="122">
        <v>13500</v>
      </c>
      <c r="G40" s="43">
        <f t="shared" si="1"/>
        <v>-728</v>
      </c>
    </row>
    <row r="41" spans="1:7">
      <c r="A41" s="3"/>
      <c r="B41" s="4">
        <v>6.2</v>
      </c>
      <c r="C41" s="4" t="s">
        <v>31</v>
      </c>
      <c r="D41" s="47">
        <f>'Office input'!E41</f>
        <v>1246.24</v>
      </c>
      <c r="E41" s="9">
        <f>Budget!D41</f>
        <v>1164.6300000000001</v>
      </c>
      <c r="F41" s="122">
        <v>1300</v>
      </c>
      <c r="G41" s="43">
        <f t="shared" si="1"/>
        <v>-81.6099999999999</v>
      </c>
    </row>
    <row r="42" spans="1:7">
      <c r="A42" s="3"/>
      <c r="B42" s="4">
        <v>6.3</v>
      </c>
      <c r="C42" s="4" t="s">
        <v>32</v>
      </c>
      <c r="D42" s="47">
        <f>'Office input'!E42</f>
        <v>190</v>
      </c>
      <c r="E42" s="9">
        <f>Budget!D42</f>
        <v>190</v>
      </c>
      <c r="F42" s="122">
        <v>190</v>
      </c>
      <c r="G42" s="43">
        <f t="shared" si="1"/>
        <v>0</v>
      </c>
    </row>
    <row r="43" spans="1:7">
      <c r="A43" s="3"/>
      <c r="B43" s="4">
        <v>6.4</v>
      </c>
      <c r="C43" s="4" t="s">
        <v>33</v>
      </c>
      <c r="D43" s="47">
        <f>'Office input'!E43</f>
        <v>0</v>
      </c>
      <c r="E43" s="9">
        <f>Budget!D43</f>
        <v>12100</v>
      </c>
      <c r="F43" s="122">
        <v>0</v>
      </c>
      <c r="G43" s="43">
        <f t="shared" si="1"/>
        <v>12100</v>
      </c>
    </row>
    <row r="44" spans="1:7">
      <c r="A44" s="23" t="s">
        <v>48</v>
      </c>
      <c r="B44" s="24"/>
      <c r="C44" s="24"/>
      <c r="D44" s="48">
        <f>'Office input'!E43</f>
        <v>0</v>
      </c>
      <c r="E44" s="37">
        <f>Budget!D44</f>
        <v>500</v>
      </c>
      <c r="F44" s="123">
        <f>(F45+F46)</f>
        <v>6300</v>
      </c>
      <c r="G44" s="44">
        <f t="shared" si="1"/>
        <v>500</v>
      </c>
    </row>
    <row r="45" spans="1:7">
      <c r="A45" s="3"/>
      <c r="B45" s="4">
        <v>7.1</v>
      </c>
      <c r="C45" s="4" t="s">
        <v>26</v>
      </c>
      <c r="D45" s="47">
        <f>'Office input'!E44</f>
        <v>5325.1100000000006</v>
      </c>
      <c r="E45" s="9">
        <f>Budget!D45</f>
        <v>0</v>
      </c>
      <c r="F45" s="122">
        <v>5800</v>
      </c>
      <c r="G45" s="43">
        <f t="shared" si="1"/>
        <v>-5325.1100000000006</v>
      </c>
    </row>
    <row r="46" spans="1:7">
      <c r="A46" s="3"/>
      <c r="B46" s="4">
        <v>7.2</v>
      </c>
      <c r="C46" s="4" t="s">
        <v>25</v>
      </c>
      <c r="D46" s="47">
        <f>'Office input'!E45</f>
        <v>296.72000000000003</v>
      </c>
      <c r="E46" s="9">
        <f>Budget!D46</f>
        <v>500</v>
      </c>
      <c r="F46" s="122">
        <v>500</v>
      </c>
      <c r="G46" s="43">
        <f t="shared" si="1"/>
        <v>203.27999999999997</v>
      </c>
    </row>
    <row r="47" spans="1:7">
      <c r="A47" s="23" t="s">
        <v>49</v>
      </c>
      <c r="B47" s="24"/>
      <c r="C47" s="24"/>
      <c r="D47" s="48">
        <f>'Office input'!E46</f>
        <v>5028.3900000000003</v>
      </c>
      <c r="E47" s="37">
        <f>Budget!D47</f>
        <v>500</v>
      </c>
      <c r="F47" s="123">
        <f>(F48+F49)</f>
        <v>500</v>
      </c>
      <c r="G47" s="44">
        <f t="shared" si="1"/>
        <v>-4528.3900000000003</v>
      </c>
    </row>
    <row r="48" spans="1:7">
      <c r="A48" s="3"/>
      <c r="B48" s="4">
        <v>8.1</v>
      </c>
      <c r="C48" s="4" t="s">
        <v>27</v>
      </c>
      <c r="D48" s="47">
        <f>'Office input'!E47</f>
        <v>0</v>
      </c>
      <c r="E48" s="9">
        <f>Budget!D48</f>
        <v>0</v>
      </c>
      <c r="F48" s="122">
        <v>0</v>
      </c>
      <c r="G48" s="43">
        <f t="shared" si="1"/>
        <v>0</v>
      </c>
    </row>
    <row r="49" spans="1:7">
      <c r="A49" s="3"/>
      <c r="B49" s="4">
        <v>8.1999999999999993</v>
      </c>
      <c r="C49" s="4" t="s">
        <v>28</v>
      </c>
      <c r="D49" s="47">
        <f>'Office input'!E48</f>
        <v>0</v>
      </c>
      <c r="E49" s="9">
        <f>Budget!D49</f>
        <v>500</v>
      </c>
      <c r="F49" s="122">
        <v>500</v>
      </c>
      <c r="G49" s="43">
        <f t="shared" si="1"/>
        <v>500</v>
      </c>
    </row>
    <row r="50" spans="1:7">
      <c r="A50" s="23" t="s">
        <v>53</v>
      </c>
      <c r="B50" s="24"/>
      <c r="C50" s="24"/>
      <c r="D50" s="48">
        <f>'Office input'!E49</f>
        <v>0</v>
      </c>
      <c r="E50" s="37">
        <f>Budget!D50</f>
        <v>0</v>
      </c>
      <c r="F50" s="123">
        <f>(F51)</f>
        <v>0</v>
      </c>
      <c r="G50" s="44">
        <f t="shared" si="1"/>
        <v>0</v>
      </c>
    </row>
    <row r="51" spans="1:7" ht="14.4" thickBot="1">
      <c r="A51" s="3"/>
      <c r="B51" s="4">
        <v>9.1</v>
      </c>
      <c r="C51" s="4" t="s">
        <v>34</v>
      </c>
      <c r="D51" s="47">
        <f>'Office input'!E50</f>
        <v>0</v>
      </c>
      <c r="E51" s="9">
        <f>Budget!D51</f>
        <v>0</v>
      </c>
      <c r="F51" s="122">
        <v>0</v>
      </c>
      <c r="G51" s="43">
        <f t="shared" si="1"/>
        <v>0</v>
      </c>
    </row>
    <row r="52" spans="1:7" s="29" customFormat="1" ht="19.350000000000001" customHeight="1" thickBot="1">
      <c r="A52" s="25"/>
      <c r="B52" s="26"/>
      <c r="C52" s="26" t="s">
        <v>29</v>
      </c>
      <c r="D52" s="27">
        <f>'Office input'!E52</f>
        <v>156366.37</v>
      </c>
      <c r="E52" s="27">
        <f>Budget!D52</f>
        <v>243234.63</v>
      </c>
      <c r="F52" s="124">
        <f>(F50+F47+F44+F39+F35+F33+F27+F23+F16)</f>
        <v>230970</v>
      </c>
      <c r="G52" s="28">
        <f t="shared" si="1"/>
        <v>86868.260000000009</v>
      </c>
    </row>
    <row r="53" spans="1:7">
      <c r="D53" s="1"/>
      <c r="E53" s="1"/>
      <c r="F53" s="125"/>
    </row>
    <row r="54" spans="1:7" ht="14.4" thickBot="1">
      <c r="D54" s="1"/>
      <c r="E54" s="1"/>
      <c r="F54" s="125"/>
    </row>
    <row r="55" spans="1:7" ht="21.6" customHeight="1" thickBot="1">
      <c r="A55" s="25"/>
      <c r="B55" s="26"/>
      <c r="C55" s="26" t="s">
        <v>30</v>
      </c>
      <c r="D55" s="27">
        <f>'Office input'!E55</f>
        <v>15701.630000000005</v>
      </c>
      <c r="E55" s="27">
        <f>Budget!D54</f>
        <v>-6354.6300000000047</v>
      </c>
      <c r="F55" s="124">
        <f>(F12-F52)</f>
        <v>-24690</v>
      </c>
      <c r="G55" s="34"/>
    </row>
  </sheetData>
  <mergeCells count="3">
    <mergeCell ref="A1:G1"/>
    <mergeCell ref="A15:G15"/>
    <mergeCell ref="A3:G3"/>
  </mergeCells>
  <pageMargins left="0.7" right="0.7" top="0.75" bottom="0.75" header="0.3" footer="0.3"/>
  <pageSetup paperSize="8" scale="8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5"/>
  <sheetViews>
    <sheetView topLeftCell="C1" zoomScale="70" zoomScaleNormal="70" workbookViewId="0">
      <selection activeCell="E2" sqref="E2"/>
    </sheetView>
  </sheetViews>
  <sheetFormatPr defaultColWidth="19.5" defaultRowHeight="13.8"/>
  <cols>
    <col min="2" max="2" width="5.796875" style="4" customWidth="1"/>
    <col min="3" max="3" width="64" customWidth="1"/>
    <col min="4" max="5" width="16.69921875" customWidth="1"/>
    <col min="6" max="6" width="10.796875" bestFit="1" customWidth="1"/>
    <col min="7" max="7" width="11.296875" bestFit="1" customWidth="1"/>
    <col min="8" max="9" width="10.796875" bestFit="1" customWidth="1"/>
    <col min="10" max="10" width="11.19921875" customWidth="1"/>
    <col min="11" max="11" width="10.796875" bestFit="1" customWidth="1"/>
    <col min="12" max="12" width="10.796875" customWidth="1"/>
    <col min="13" max="13" width="10.796875" bestFit="1" customWidth="1"/>
    <col min="14" max="14" width="13" customWidth="1"/>
    <col min="15" max="15" width="11.19921875" customWidth="1"/>
    <col min="16" max="16" width="12.296875" customWidth="1"/>
    <col min="17" max="17" width="11.5" customWidth="1"/>
  </cols>
  <sheetData>
    <row r="1" spans="1:17" ht="57" customHeight="1" thickBot="1">
      <c r="A1" s="162" t="s">
        <v>55</v>
      </c>
      <c r="B1" s="162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</row>
    <row r="2" spans="1:17" s="17" customFormat="1" ht="36.6" customHeight="1" thickBot="1">
      <c r="A2" s="165"/>
      <c r="B2" s="165"/>
      <c r="C2" s="166"/>
      <c r="D2" s="49" t="str">
        <f>Budget!D3</f>
        <v>Budget 2017
(10/11/2016)</v>
      </c>
      <c r="E2" s="52" t="s">
        <v>90</v>
      </c>
      <c r="F2" s="164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</row>
    <row r="3" spans="1:17" s="29" customFormat="1" ht="23.55" customHeight="1" thickBot="1">
      <c r="A3" s="156" t="s">
        <v>0</v>
      </c>
      <c r="B3" s="157"/>
      <c r="C3" s="158"/>
      <c r="D3" s="50">
        <f>[1]Budget!D4</f>
        <v>0</v>
      </c>
      <c r="E3" s="51"/>
      <c r="F3" s="54">
        <v>42736</v>
      </c>
      <c r="G3" s="55">
        <v>42767</v>
      </c>
      <c r="H3" s="55">
        <v>42795</v>
      </c>
      <c r="I3" s="55">
        <v>42826</v>
      </c>
      <c r="J3" s="55">
        <v>42856</v>
      </c>
      <c r="K3" s="55">
        <v>42887</v>
      </c>
      <c r="L3" s="55">
        <v>42917</v>
      </c>
      <c r="M3" s="55">
        <v>42948</v>
      </c>
      <c r="N3" s="55">
        <v>42979</v>
      </c>
      <c r="O3" s="55">
        <v>43009</v>
      </c>
      <c r="P3" s="55">
        <v>43040</v>
      </c>
      <c r="Q3" s="56">
        <v>43070</v>
      </c>
    </row>
    <row r="4" spans="1:17">
      <c r="A4" s="21" t="s">
        <v>40</v>
      </c>
      <c r="B4" s="22"/>
      <c r="C4" s="22"/>
      <c r="D4" s="63">
        <f>[1]Budget!D5</f>
        <v>195880</v>
      </c>
      <c r="E4" s="64">
        <f>SUM(E5:E6)</f>
        <v>162068</v>
      </c>
      <c r="F4" s="113">
        <f>SUM(F5:F6)</f>
        <v>0</v>
      </c>
      <c r="G4" s="22">
        <f t="shared" ref="G4:Q4" si="0">SUM(G5:G6)</f>
        <v>57614</v>
      </c>
      <c r="H4" s="22">
        <f t="shared" si="0"/>
        <v>73624</v>
      </c>
      <c r="I4" s="22">
        <f t="shared" si="0"/>
        <v>0</v>
      </c>
      <c r="J4" s="22">
        <f t="shared" si="0"/>
        <v>10856</v>
      </c>
      <c r="K4" s="22">
        <f t="shared" si="0"/>
        <v>0</v>
      </c>
      <c r="L4" s="22">
        <f t="shared" si="0"/>
        <v>19974</v>
      </c>
      <c r="M4" s="22">
        <f t="shared" si="0"/>
        <v>0</v>
      </c>
      <c r="N4" s="22">
        <f t="shared" si="0"/>
        <v>0</v>
      </c>
      <c r="O4" s="22">
        <f t="shared" si="0"/>
        <v>0</v>
      </c>
      <c r="P4" s="22">
        <f t="shared" si="0"/>
        <v>0</v>
      </c>
      <c r="Q4" s="65">
        <f t="shared" si="0"/>
        <v>0</v>
      </c>
    </row>
    <row r="5" spans="1:17">
      <c r="B5" s="12">
        <v>1.1000000000000001</v>
      </c>
      <c r="C5" s="12" t="s">
        <v>1</v>
      </c>
      <c r="D5" s="2">
        <f>[1]Budget!D6</f>
        <v>183780</v>
      </c>
      <c r="E5" s="53">
        <f>SUM(F5:Q5)</f>
        <v>162068</v>
      </c>
      <c r="F5" s="82"/>
      <c r="G5" s="83">
        <v>57614</v>
      </c>
      <c r="H5" s="83">
        <v>73624</v>
      </c>
      <c r="I5" s="83"/>
      <c r="J5" s="83">
        <v>10856</v>
      </c>
      <c r="K5" s="83"/>
      <c r="L5" s="83">
        <v>19974</v>
      </c>
      <c r="M5" s="83"/>
      <c r="N5" s="83"/>
      <c r="O5" s="83"/>
      <c r="P5" s="83"/>
      <c r="Q5" s="84"/>
    </row>
    <row r="6" spans="1:17">
      <c r="B6" s="12">
        <v>1.2</v>
      </c>
      <c r="C6" s="12" t="s">
        <v>2</v>
      </c>
      <c r="D6" s="2">
        <f>[1]Budget!D7</f>
        <v>12100</v>
      </c>
      <c r="E6" s="53">
        <f>SUM(F6:Q6)</f>
        <v>0</v>
      </c>
      <c r="F6" s="85"/>
      <c r="G6" s="86"/>
      <c r="H6" s="86"/>
      <c r="I6" s="86"/>
      <c r="J6" s="86"/>
      <c r="K6" s="86"/>
      <c r="L6" s="86"/>
      <c r="M6" s="86"/>
      <c r="N6" s="86"/>
      <c r="O6" s="86"/>
      <c r="P6" s="86"/>
      <c r="Q6" s="87"/>
    </row>
    <row r="7" spans="1:17">
      <c r="A7" s="23" t="s">
        <v>41</v>
      </c>
      <c r="B7" s="66"/>
      <c r="C7" s="66"/>
      <c r="D7" s="67">
        <f>[1]Budget!D8</f>
        <v>41000</v>
      </c>
      <c r="E7" s="68">
        <f>SUM(E8:E11)</f>
        <v>10000</v>
      </c>
      <c r="F7" s="24">
        <f>SUM(F8:F11)</f>
        <v>0</v>
      </c>
      <c r="G7" s="24">
        <f t="shared" ref="G7:Q7" si="1">SUM(G8:G11)</f>
        <v>0</v>
      </c>
      <c r="H7" s="24">
        <f t="shared" si="1"/>
        <v>0</v>
      </c>
      <c r="I7" s="24">
        <f t="shared" si="1"/>
        <v>10000</v>
      </c>
      <c r="J7" s="24">
        <f t="shared" si="1"/>
        <v>0</v>
      </c>
      <c r="K7" s="24">
        <f t="shared" si="1"/>
        <v>0</v>
      </c>
      <c r="L7" s="24">
        <f t="shared" si="1"/>
        <v>0</v>
      </c>
      <c r="M7" s="24">
        <f t="shared" si="1"/>
        <v>0</v>
      </c>
      <c r="N7" s="24">
        <f t="shared" si="1"/>
        <v>0</v>
      </c>
      <c r="O7" s="24">
        <f t="shared" si="1"/>
        <v>0</v>
      </c>
      <c r="P7" s="24">
        <f t="shared" si="1"/>
        <v>0</v>
      </c>
      <c r="Q7" s="69">
        <f t="shared" si="1"/>
        <v>0</v>
      </c>
    </row>
    <row r="8" spans="1:17">
      <c r="B8" s="12">
        <v>2.1</v>
      </c>
      <c r="C8" s="12" t="s">
        <v>3</v>
      </c>
      <c r="D8" s="2">
        <f>[1]Budget!D9</f>
        <v>22500</v>
      </c>
      <c r="E8" s="53">
        <f>SUM(F8:Q8)</f>
        <v>10000</v>
      </c>
      <c r="F8" s="73"/>
      <c r="G8" s="74"/>
      <c r="H8" s="74"/>
      <c r="I8" s="74">
        <v>10000</v>
      </c>
      <c r="J8" s="74"/>
      <c r="K8" s="74"/>
      <c r="L8" s="74"/>
      <c r="M8" s="74"/>
      <c r="N8" s="74"/>
      <c r="O8" s="74"/>
      <c r="P8" s="74"/>
      <c r="Q8" s="75"/>
    </row>
    <row r="9" spans="1:17">
      <c r="B9" s="12">
        <v>2.2000000000000002</v>
      </c>
      <c r="C9" s="12" t="s">
        <v>4</v>
      </c>
      <c r="D9" s="2">
        <f>[1]Budget!D10</f>
        <v>0</v>
      </c>
      <c r="E9" s="53">
        <f>SUM(F9:Q9)</f>
        <v>0</v>
      </c>
      <c r="F9" s="76"/>
      <c r="G9" s="77"/>
      <c r="H9" s="77"/>
      <c r="I9" s="77"/>
      <c r="J9" s="77"/>
      <c r="K9" s="77"/>
      <c r="L9" s="77"/>
      <c r="M9" s="77"/>
      <c r="N9" s="77"/>
      <c r="O9" s="77"/>
      <c r="P9" s="77"/>
      <c r="Q9" s="78"/>
    </row>
    <row r="10" spans="1:17">
      <c r="B10" s="12">
        <v>2.2999999999999998</v>
      </c>
      <c r="C10" s="12" t="s">
        <v>5</v>
      </c>
      <c r="D10" s="2">
        <f>[1]Budget!D11</f>
        <v>18500</v>
      </c>
      <c r="E10" s="53">
        <f>SUM(F10:Q10)</f>
        <v>0</v>
      </c>
      <c r="F10" s="76"/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78"/>
    </row>
    <row r="11" spans="1:17" ht="14.4" thickBot="1">
      <c r="B11" s="12">
        <v>2.4</v>
      </c>
      <c r="C11" s="12" t="s">
        <v>37</v>
      </c>
      <c r="D11" s="2">
        <f>[1]Budget!D12</f>
        <v>0</v>
      </c>
      <c r="E11" s="53">
        <f>SUM(F11:Q11)</f>
        <v>0</v>
      </c>
      <c r="F11" s="79"/>
      <c r="G11" s="80"/>
      <c r="H11" s="80"/>
      <c r="I11" s="80"/>
      <c r="J11" s="80"/>
      <c r="K11" s="80"/>
      <c r="L11" s="80"/>
      <c r="M11" s="80"/>
      <c r="N11" s="80"/>
      <c r="O11" s="80"/>
      <c r="P11" s="80"/>
      <c r="Q11" s="81"/>
    </row>
    <row r="12" spans="1:17" ht="14.4" thickBot="1">
      <c r="A12" s="159" t="s">
        <v>6</v>
      </c>
      <c r="B12" s="160"/>
      <c r="C12" s="161"/>
      <c r="D12" s="57">
        <f>[1]Budget!D13</f>
        <v>236880</v>
      </c>
      <c r="E12" s="57">
        <f>+E4+E7</f>
        <v>172068</v>
      </c>
      <c r="F12" s="18">
        <f t="shared" ref="F12:Q12" si="2">+F4+F7</f>
        <v>0</v>
      </c>
      <c r="G12" s="18">
        <f t="shared" si="2"/>
        <v>57614</v>
      </c>
      <c r="H12" s="18">
        <f t="shared" si="2"/>
        <v>73624</v>
      </c>
      <c r="I12" s="18">
        <f t="shared" si="2"/>
        <v>10000</v>
      </c>
      <c r="J12" s="18">
        <f t="shared" si="2"/>
        <v>10856</v>
      </c>
      <c r="K12" s="18">
        <f t="shared" si="2"/>
        <v>0</v>
      </c>
      <c r="L12" s="18">
        <f t="shared" si="2"/>
        <v>19974</v>
      </c>
      <c r="M12" s="18">
        <f t="shared" si="2"/>
        <v>0</v>
      </c>
      <c r="N12" s="18">
        <f t="shared" si="2"/>
        <v>0</v>
      </c>
      <c r="O12" s="18">
        <f t="shared" si="2"/>
        <v>0</v>
      </c>
      <c r="P12" s="18">
        <f t="shared" si="2"/>
        <v>0</v>
      </c>
      <c r="Q12" s="58">
        <f t="shared" si="2"/>
        <v>0</v>
      </c>
    </row>
    <row r="13" spans="1:17">
      <c r="A13" s="3"/>
      <c r="C13" s="4"/>
      <c r="D13" s="2"/>
      <c r="E13" s="53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59"/>
    </row>
    <row r="14" spans="1:17" ht="14.4" thickBot="1">
      <c r="A14" s="3"/>
      <c r="C14" s="4"/>
      <c r="D14" s="2"/>
      <c r="E14" s="53"/>
      <c r="Q14" s="4"/>
    </row>
    <row r="15" spans="1:17" s="29" customFormat="1" ht="23.55" customHeight="1" thickBot="1">
      <c r="A15" s="156" t="s">
        <v>54</v>
      </c>
      <c r="B15" s="157"/>
      <c r="C15" s="158" t="s">
        <v>7</v>
      </c>
      <c r="D15" s="50"/>
      <c r="E15" s="51"/>
      <c r="F15" s="60">
        <v>42736</v>
      </c>
      <c r="G15" s="61">
        <v>42767</v>
      </c>
      <c r="H15" s="61">
        <v>42795</v>
      </c>
      <c r="I15" s="61">
        <v>42826</v>
      </c>
      <c r="J15" s="61">
        <v>42856</v>
      </c>
      <c r="K15" s="61">
        <v>42887</v>
      </c>
      <c r="L15" s="61">
        <v>42917</v>
      </c>
      <c r="M15" s="61">
        <v>42948</v>
      </c>
      <c r="N15" s="61">
        <v>42979</v>
      </c>
      <c r="O15" s="61">
        <v>43009</v>
      </c>
      <c r="P15" s="61">
        <v>43040</v>
      </c>
      <c r="Q15" s="62">
        <v>43070</v>
      </c>
    </row>
    <row r="16" spans="1:17">
      <c r="A16" s="21" t="s">
        <v>42</v>
      </c>
      <c r="B16" s="70"/>
      <c r="C16" s="22"/>
      <c r="D16" s="63">
        <f>[1]Budget!D16</f>
        <v>31280</v>
      </c>
      <c r="E16" s="64">
        <f>SUM(E17:E22)</f>
        <v>13640.06</v>
      </c>
      <c r="F16" s="70">
        <f>SUM(F17:F22)</f>
        <v>901.76</v>
      </c>
      <c r="G16" s="70">
        <f t="shared" ref="G16:Q16" si="3">SUM(G17:G22)</f>
        <v>441.29999999999995</v>
      </c>
      <c r="H16" s="70">
        <f t="shared" si="3"/>
        <v>3686.5499999999997</v>
      </c>
      <c r="I16" s="70">
        <f t="shared" si="3"/>
        <v>625.97</v>
      </c>
      <c r="J16" s="70">
        <f t="shared" si="3"/>
        <v>535.78</v>
      </c>
      <c r="K16" s="70">
        <f t="shared" si="3"/>
        <v>3385.6499999999996</v>
      </c>
      <c r="L16" s="70">
        <f t="shared" si="3"/>
        <v>3810.7799999999997</v>
      </c>
      <c r="M16" s="70">
        <f t="shared" si="3"/>
        <v>159.19999999999999</v>
      </c>
      <c r="N16" s="70">
        <f t="shared" si="3"/>
        <v>93.07</v>
      </c>
      <c r="O16" s="70">
        <f t="shared" si="3"/>
        <v>0</v>
      </c>
      <c r="P16" s="70">
        <f t="shared" si="3"/>
        <v>0</v>
      </c>
      <c r="Q16" s="71">
        <f t="shared" si="3"/>
        <v>0</v>
      </c>
    </row>
    <row r="17" spans="1:17">
      <c r="B17" s="12">
        <v>1.1000000000000001</v>
      </c>
      <c r="C17" s="4" t="s">
        <v>8</v>
      </c>
      <c r="D17" s="2">
        <f>[1]Budget!D17</f>
        <v>16000</v>
      </c>
      <c r="E17" s="53">
        <f t="shared" ref="E17:E22" si="4">SUM(F17:Q17)</f>
        <v>9554.49</v>
      </c>
      <c r="F17" s="73"/>
      <c r="G17" s="74"/>
      <c r="H17" s="74">
        <v>3184.83</v>
      </c>
      <c r="I17" s="74"/>
      <c r="J17" s="74"/>
      <c r="K17" s="74">
        <v>3184.83</v>
      </c>
      <c r="L17" s="74">
        <v>3184.83</v>
      </c>
      <c r="M17" s="74"/>
      <c r="N17" s="74"/>
      <c r="O17" s="74"/>
      <c r="P17" s="74"/>
      <c r="Q17" s="75"/>
    </row>
    <row r="18" spans="1:17">
      <c r="B18" s="12">
        <v>1.2</v>
      </c>
      <c r="C18" s="4" t="s">
        <v>9</v>
      </c>
      <c r="D18" s="2">
        <f>[1]Budget!D18</f>
        <v>12000</v>
      </c>
      <c r="E18" s="53">
        <f t="shared" si="4"/>
        <v>2237.2499999999995</v>
      </c>
      <c r="F18" s="76">
        <v>532.49</v>
      </c>
      <c r="G18" s="77">
        <v>376.08</v>
      </c>
      <c r="H18" s="77">
        <v>314.25</v>
      </c>
      <c r="I18" s="77">
        <v>334.79</v>
      </c>
      <c r="J18" s="77">
        <v>71.56</v>
      </c>
      <c r="K18" s="77">
        <v>135.6</v>
      </c>
      <c r="L18" s="77">
        <v>350.65</v>
      </c>
      <c r="M18" s="77">
        <v>93.98</v>
      </c>
      <c r="N18" s="77">
        <v>27.85</v>
      </c>
      <c r="O18" s="77"/>
      <c r="P18" s="77"/>
      <c r="Q18" s="78"/>
    </row>
    <row r="19" spans="1:17">
      <c r="B19" s="12">
        <v>1.3</v>
      </c>
      <c r="C19" s="4" t="s">
        <v>10</v>
      </c>
      <c r="D19" s="2">
        <f>[1]Budget!D19</f>
        <v>1200</v>
      </c>
      <c r="E19" s="53">
        <f t="shared" si="4"/>
        <v>929.01</v>
      </c>
      <c r="F19" s="76">
        <v>304.05</v>
      </c>
      <c r="G19" s="77"/>
      <c r="H19" s="77"/>
      <c r="I19" s="77">
        <v>225.96</v>
      </c>
      <c r="J19" s="77">
        <v>399</v>
      </c>
      <c r="K19" s="77"/>
      <c r="L19" s="77"/>
      <c r="M19" s="77"/>
      <c r="N19" s="77"/>
      <c r="O19" s="77"/>
      <c r="P19" s="77"/>
      <c r="Q19" s="78"/>
    </row>
    <row r="20" spans="1:17">
      <c r="B20" s="12">
        <v>1.4</v>
      </c>
      <c r="C20" s="4" t="s">
        <v>11</v>
      </c>
      <c r="D20" s="2">
        <f>[1]Budget!D20</f>
        <v>800</v>
      </c>
      <c r="E20" s="53">
        <f t="shared" si="4"/>
        <v>0</v>
      </c>
      <c r="F20" s="76"/>
      <c r="G20" s="77"/>
      <c r="H20" s="77"/>
      <c r="I20" s="77"/>
      <c r="J20" s="77"/>
      <c r="K20" s="77"/>
      <c r="L20" s="77"/>
      <c r="M20" s="77"/>
      <c r="N20" s="77"/>
      <c r="O20" s="77"/>
      <c r="P20" s="77"/>
      <c r="Q20" s="78"/>
    </row>
    <row r="21" spans="1:17">
      <c r="B21" s="12">
        <v>1.5</v>
      </c>
      <c r="C21" s="4" t="s">
        <v>12</v>
      </c>
      <c r="D21" s="2">
        <f>[1]Budget!D21</f>
        <v>780</v>
      </c>
      <c r="E21" s="53">
        <f t="shared" si="4"/>
        <v>586.98000000000013</v>
      </c>
      <c r="F21" s="76">
        <v>65.22</v>
      </c>
      <c r="G21" s="77">
        <v>65.22</v>
      </c>
      <c r="H21" s="77">
        <v>65.22</v>
      </c>
      <c r="I21" s="77">
        <v>65.22</v>
      </c>
      <c r="J21" s="77">
        <v>65.22</v>
      </c>
      <c r="K21" s="77">
        <v>65.22</v>
      </c>
      <c r="L21" s="77">
        <v>65.22</v>
      </c>
      <c r="M21" s="77">
        <v>65.22</v>
      </c>
      <c r="N21" s="77">
        <v>65.22</v>
      </c>
      <c r="O21" s="77"/>
      <c r="P21" s="77"/>
      <c r="Q21" s="78"/>
    </row>
    <row r="22" spans="1:17">
      <c r="B22" s="12">
        <v>1.6</v>
      </c>
      <c r="C22" s="4" t="s">
        <v>13</v>
      </c>
      <c r="D22" s="2">
        <f>[1]Budget!D22</f>
        <v>500</v>
      </c>
      <c r="E22" s="53">
        <f t="shared" si="4"/>
        <v>332.33000000000004</v>
      </c>
      <c r="F22" s="79"/>
      <c r="G22" s="80"/>
      <c r="H22" s="80">
        <v>122.25</v>
      </c>
      <c r="I22" s="80"/>
      <c r="J22" s="80"/>
      <c r="K22" s="80"/>
      <c r="L22" s="80">
        <v>210.08</v>
      </c>
      <c r="M22" s="80"/>
      <c r="N22" s="80"/>
      <c r="O22" s="80"/>
      <c r="P22" s="80"/>
      <c r="Q22" s="81"/>
    </row>
    <row r="23" spans="1:17">
      <c r="A23" s="23" t="s">
        <v>43</v>
      </c>
      <c r="B23" s="66"/>
      <c r="C23" s="24"/>
      <c r="D23" s="67">
        <f>[1]Budget!D23</f>
        <v>155000</v>
      </c>
      <c r="E23" s="68">
        <f>SUM(E24:E26)</f>
        <v>100038.9</v>
      </c>
      <c r="F23" s="66">
        <f>SUM(F24:F26)</f>
        <v>11658.68</v>
      </c>
      <c r="G23" s="66">
        <f t="shared" ref="G23:Q23" si="5">SUM(G24:G26)</f>
        <v>11675.59</v>
      </c>
      <c r="H23" s="66">
        <f t="shared" si="5"/>
        <v>11592.01</v>
      </c>
      <c r="I23" s="66">
        <f t="shared" si="5"/>
        <v>11779.560000000001</v>
      </c>
      <c r="J23" s="66">
        <f t="shared" si="5"/>
        <v>11497.65</v>
      </c>
      <c r="K23" s="66">
        <f t="shared" si="5"/>
        <v>15308.150000000001</v>
      </c>
      <c r="L23" s="66">
        <f t="shared" si="5"/>
        <v>4419.1099999999997</v>
      </c>
      <c r="M23" s="66">
        <f t="shared" si="5"/>
        <v>11274.32</v>
      </c>
      <c r="N23" s="66">
        <f t="shared" si="5"/>
        <v>10833.83</v>
      </c>
      <c r="O23" s="66">
        <f t="shared" si="5"/>
        <v>0</v>
      </c>
      <c r="P23" s="66">
        <f t="shared" si="5"/>
        <v>0</v>
      </c>
      <c r="Q23" s="72">
        <f t="shared" si="5"/>
        <v>0</v>
      </c>
    </row>
    <row r="24" spans="1:17">
      <c r="B24" s="12">
        <v>2.1</v>
      </c>
      <c r="C24" s="4" t="s">
        <v>14</v>
      </c>
      <c r="D24" s="2">
        <f>[1]Budget!D24</f>
        <v>95000</v>
      </c>
      <c r="E24" s="53">
        <f>SUM(F24:Q24)</f>
        <v>64417.37</v>
      </c>
      <c r="F24" s="73">
        <v>7548.86</v>
      </c>
      <c r="G24" s="74">
        <v>7639.86</v>
      </c>
      <c r="H24" s="74">
        <v>7541.31</v>
      </c>
      <c r="I24" s="74">
        <v>7646.38</v>
      </c>
      <c r="J24" s="74">
        <v>7656.8</v>
      </c>
      <c r="K24" s="74">
        <v>11347.95</v>
      </c>
      <c r="L24" s="74">
        <v>571.89</v>
      </c>
      <c r="M24" s="74">
        <v>7621.49</v>
      </c>
      <c r="N24" s="74">
        <v>6842.83</v>
      </c>
      <c r="O24" s="74"/>
      <c r="P24" s="74"/>
      <c r="Q24" s="75"/>
    </row>
    <row r="25" spans="1:17">
      <c r="B25" s="12">
        <v>2.2000000000000002</v>
      </c>
      <c r="C25" s="4" t="s">
        <v>15</v>
      </c>
      <c r="D25" s="2">
        <f>[1]Budget!D25</f>
        <v>50000</v>
      </c>
      <c r="E25" s="53">
        <f>SUM(F25:Q25)</f>
        <v>35621.53</v>
      </c>
      <c r="F25" s="76">
        <v>4109.82</v>
      </c>
      <c r="G25" s="77">
        <v>4035.73</v>
      </c>
      <c r="H25" s="77">
        <v>4050.7</v>
      </c>
      <c r="I25" s="77">
        <v>4133.18</v>
      </c>
      <c r="J25" s="77">
        <v>3840.85</v>
      </c>
      <c r="K25" s="77">
        <v>3960.2</v>
      </c>
      <c r="L25" s="77">
        <v>3847.22</v>
      </c>
      <c r="M25" s="77">
        <v>3652.83</v>
      </c>
      <c r="N25" s="77">
        <v>3991</v>
      </c>
      <c r="O25" s="77"/>
      <c r="P25" s="77"/>
      <c r="Q25" s="78"/>
    </row>
    <row r="26" spans="1:17">
      <c r="B26" s="12">
        <v>2.2999999999999998</v>
      </c>
      <c r="C26" s="4" t="s">
        <v>16</v>
      </c>
      <c r="D26" s="2">
        <f>[1]Budget!D26</f>
        <v>10000</v>
      </c>
      <c r="E26" s="53">
        <f>SUM(F26:Q26)</f>
        <v>0</v>
      </c>
      <c r="F26" s="79"/>
      <c r="G26" s="80"/>
      <c r="H26" s="80"/>
      <c r="I26" s="80"/>
      <c r="J26" s="80"/>
      <c r="K26" s="80"/>
      <c r="L26" s="80"/>
      <c r="M26" s="80"/>
      <c r="N26" s="80"/>
      <c r="O26" s="80"/>
      <c r="P26" s="80"/>
      <c r="Q26" s="81"/>
    </row>
    <row r="27" spans="1:17">
      <c r="A27" s="23" t="s">
        <v>44</v>
      </c>
      <c r="B27" s="66"/>
      <c r="C27" s="24"/>
      <c r="D27" s="67">
        <f>[1]Budget!D27</f>
        <v>8000</v>
      </c>
      <c r="E27" s="68">
        <f>SUM(E28:E32)</f>
        <v>5204.3400000000011</v>
      </c>
      <c r="F27" s="66">
        <f>SUM(F28:F32)</f>
        <v>481.68</v>
      </c>
      <c r="G27" s="66">
        <f t="shared" ref="G27:Q27" si="6">SUM(G28:G32)</f>
        <v>252.99</v>
      </c>
      <c r="H27" s="66">
        <f t="shared" si="6"/>
        <v>45.490000000000009</v>
      </c>
      <c r="I27" s="66">
        <f t="shared" si="6"/>
        <v>2990.13</v>
      </c>
      <c r="J27" s="66">
        <f t="shared" si="6"/>
        <v>260.04000000000002</v>
      </c>
      <c r="K27" s="66">
        <f t="shared" si="6"/>
        <v>133.22</v>
      </c>
      <c r="L27" s="66">
        <f t="shared" si="6"/>
        <v>500.72</v>
      </c>
      <c r="M27" s="66">
        <f t="shared" si="6"/>
        <v>260.04000000000002</v>
      </c>
      <c r="N27" s="66">
        <f t="shared" si="6"/>
        <v>280.03000000000003</v>
      </c>
      <c r="O27" s="66">
        <f t="shared" si="6"/>
        <v>0</v>
      </c>
      <c r="P27" s="66">
        <f t="shared" si="6"/>
        <v>0</v>
      </c>
      <c r="Q27" s="72">
        <f t="shared" si="6"/>
        <v>0</v>
      </c>
    </row>
    <row r="28" spans="1:17">
      <c r="B28" s="12">
        <v>3.1</v>
      </c>
      <c r="C28" s="4" t="s">
        <v>17</v>
      </c>
      <c r="D28" s="2">
        <f>[1]Budget!D28</f>
        <v>4500</v>
      </c>
      <c r="E28" s="53">
        <f>SUM(F28:Q28)</f>
        <v>2849.1600000000008</v>
      </c>
      <c r="F28" s="73">
        <v>243.31</v>
      </c>
      <c r="G28" s="74">
        <v>243.31</v>
      </c>
      <c r="H28" s="74">
        <v>250.36</v>
      </c>
      <c r="I28" s="74">
        <v>860.38</v>
      </c>
      <c r="J28" s="74">
        <v>250.36</v>
      </c>
      <c r="K28" s="74"/>
      <c r="L28" s="74">
        <v>500.72</v>
      </c>
      <c r="M28" s="74">
        <v>250.36</v>
      </c>
      <c r="N28" s="74">
        <v>250.36</v>
      </c>
      <c r="O28" s="74"/>
      <c r="P28" s="74"/>
      <c r="Q28" s="75"/>
    </row>
    <row r="29" spans="1:17">
      <c r="B29" s="12">
        <v>3.2</v>
      </c>
      <c r="C29" s="4" t="s">
        <v>35</v>
      </c>
      <c r="D29" s="2">
        <f>[1]Budget!D29</f>
        <v>2600</v>
      </c>
      <c r="E29" s="53">
        <f>SUM(F29:Q29)</f>
        <v>2136.42</v>
      </c>
      <c r="F29" s="76"/>
      <c r="G29" s="77"/>
      <c r="H29" s="77"/>
      <c r="I29" s="77">
        <v>2136.42</v>
      </c>
      <c r="J29" s="77"/>
      <c r="K29" s="77"/>
      <c r="L29" s="77"/>
      <c r="M29" s="77"/>
      <c r="N29" s="77"/>
      <c r="O29" s="77"/>
      <c r="P29" s="77"/>
      <c r="Q29" s="78"/>
    </row>
    <row r="30" spans="1:17">
      <c r="B30" s="12">
        <v>3.3</v>
      </c>
      <c r="C30" s="4" t="s">
        <v>18</v>
      </c>
      <c r="D30" s="2">
        <f>[1]Budget!D30</f>
        <v>300</v>
      </c>
      <c r="E30" s="53">
        <f>SUM(F30:Q30)</f>
        <v>0</v>
      </c>
      <c r="F30" s="76"/>
      <c r="G30" s="77"/>
      <c r="H30" s="77"/>
      <c r="I30" s="77"/>
      <c r="J30" s="77"/>
      <c r="K30" s="77"/>
      <c r="L30" s="77"/>
      <c r="M30" s="77"/>
      <c r="N30" s="77"/>
      <c r="O30" s="77"/>
      <c r="P30" s="77"/>
      <c r="Q30" s="78"/>
    </row>
    <row r="31" spans="1:17">
      <c r="B31" s="12">
        <v>3.4</v>
      </c>
      <c r="C31" s="4" t="s">
        <v>19</v>
      </c>
      <c r="D31" s="2">
        <f>[1]Budget!D31</f>
        <v>600</v>
      </c>
      <c r="E31" s="53">
        <f>SUM(F31:Q31)</f>
        <v>218.76</v>
      </c>
      <c r="F31" s="76">
        <v>238.37</v>
      </c>
      <c r="G31" s="77">
        <v>9.68</v>
      </c>
      <c r="H31" s="77">
        <v>-204.87</v>
      </c>
      <c r="I31" s="77">
        <v>-6.67</v>
      </c>
      <c r="J31" s="77">
        <v>9.68</v>
      </c>
      <c r="K31" s="77">
        <v>133.22</v>
      </c>
      <c r="L31" s="77"/>
      <c r="M31" s="77">
        <v>9.68</v>
      </c>
      <c r="N31" s="77">
        <v>29.67</v>
      </c>
      <c r="O31" s="77"/>
      <c r="P31" s="77"/>
      <c r="Q31" s="78"/>
    </row>
    <row r="32" spans="1:17">
      <c r="B32" s="12">
        <v>3.5</v>
      </c>
      <c r="C32" s="4" t="s">
        <v>36</v>
      </c>
      <c r="D32" s="2">
        <f>[1]Budget!D32</f>
        <v>0</v>
      </c>
      <c r="E32" s="53">
        <f>SUM(F32:Q32)</f>
        <v>0</v>
      </c>
      <c r="F32" s="79"/>
      <c r="G32" s="80"/>
      <c r="H32" s="80"/>
      <c r="I32" s="80"/>
      <c r="J32" s="80"/>
      <c r="K32" s="80"/>
      <c r="L32" s="80"/>
      <c r="M32" s="80"/>
      <c r="N32" s="80"/>
      <c r="O32" s="80"/>
      <c r="P32" s="80"/>
      <c r="Q32" s="81"/>
    </row>
    <row r="33" spans="1:17">
      <c r="A33" s="23" t="s">
        <v>45</v>
      </c>
      <c r="B33" s="66"/>
      <c r="C33" s="24"/>
      <c r="D33" s="67">
        <f>[1]Budget!D33</f>
        <v>1500</v>
      </c>
      <c r="E33" s="68">
        <f>SUM(E34:E34)</f>
        <v>2763.1000000000004</v>
      </c>
      <c r="F33" s="66">
        <f>F34</f>
        <v>0</v>
      </c>
      <c r="G33" s="66">
        <f t="shared" ref="G33:Q33" si="7">G34</f>
        <v>0</v>
      </c>
      <c r="H33" s="66">
        <f t="shared" si="7"/>
        <v>0</v>
      </c>
      <c r="I33" s="66">
        <f t="shared" si="7"/>
        <v>0</v>
      </c>
      <c r="J33" s="66">
        <f t="shared" si="7"/>
        <v>0</v>
      </c>
      <c r="K33" s="66">
        <f t="shared" si="7"/>
        <v>1082.45</v>
      </c>
      <c r="L33" s="66">
        <f t="shared" si="7"/>
        <v>0</v>
      </c>
      <c r="M33" s="66">
        <f t="shared" si="7"/>
        <v>1680.65</v>
      </c>
      <c r="N33" s="66">
        <f t="shared" si="7"/>
        <v>0</v>
      </c>
      <c r="O33" s="66">
        <f t="shared" si="7"/>
        <v>0</v>
      </c>
      <c r="P33" s="66">
        <f t="shared" si="7"/>
        <v>0</v>
      </c>
      <c r="Q33" s="72">
        <f t="shared" si="7"/>
        <v>0</v>
      </c>
    </row>
    <row r="34" spans="1:17">
      <c r="B34" s="12">
        <v>4.0999999999999996</v>
      </c>
      <c r="C34" s="4" t="s">
        <v>20</v>
      </c>
      <c r="D34" s="2">
        <f>[1]Budget!D34</f>
        <v>1500</v>
      </c>
      <c r="E34" s="53">
        <f>SUM(F34:Q34)</f>
        <v>2763.1000000000004</v>
      </c>
      <c r="F34" s="88"/>
      <c r="G34" s="89"/>
      <c r="H34" s="89"/>
      <c r="I34" s="89"/>
      <c r="J34" s="89"/>
      <c r="K34" s="89">
        <v>1082.45</v>
      </c>
      <c r="L34" s="89"/>
      <c r="M34" s="89">
        <v>1680.65</v>
      </c>
      <c r="N34" s="89"/>
      <c r="O34" s="89"/>
      <c r="P34" s="89"/>
      <c r="Q34" s="90"/>
    </row>
    <row r="35" spans="1:17">
      <c r="A35" s="23" t="s">
        <v>46</v>
      </c>
      <c r="B35" s="66"/>
      <c r="C35" s="24"/>
      <c r="D35" s="67">
        <f>[1]Budget!D35</f>
        <v>20500</v>
      </c>
      <c r="E35" s="68">
        <f>SUM(E36:E38)</f>
        <v>14730.62</v>
      </c>
      <c r="F35" s="66">
        <f>SUM(F36:F38)</f>
        <v>381.38</v>
      </c>
      <c r="G35" s="66">
        <f t="shared" ref="G35:Q35" si="8">SUM(G36:G38)</f>
        <v>2933.29</v>
      </c>
      <c r="H35" s="66">
        <f t="shared" si="8"/>
        <v>1271.8600000000001</v>
      </c>
      <c r="I35" s="66">
        <f t="shared" si="8"/>
        <v>3112.7599999999998</v>
      </c>
      <c r="J35" s="66">
        <f t="shared" si="8"/>
        <v>815.28</v>
      </c>
      <c r="K35" s="66">
        <f t="shared" si="8"/>
        <v>863.74</v>
      </c>
      <c r="L35" s="66">
        <f t="shared" si="8"/>
        <v>1205.3599999999999</v>
      </c>
      <c r="M35" s="66">
        <f t="shared" si="8"/>
        <v>3305.9</v>
      </c>
      <c r="N35" s="66">
        <f t="shared" si="8"/>
        <v>841.05</v>
      </c>
      <c r="O35" s="66">
        <f t="shared" si="8"/>
        <v>0</v>
      </c>
      <c r="P35" s="66">
        <f t="shared" si="8"/>
        <v>0</v>
      </c>
      <c r="Q35" s="72">
        <f t="shared" si="8"/>
        <v>0</v>
      </c>
    </row>
    <row r="36" spans="1:17">
      <c r="B36" s="12">
        <v>5.0999999999999996</v>
      </c>
      <c r="C36" s="4" t="s">
        <v>21</v>
      </c>
      <c r="D36" s="2">
        <f>[1]Budget!D36</f>
        <v>3500</v>
      </c>
      <c r="E36" s="53">
        <f>SUM(F36:Q36)</f>
        <v>863.17000000000007</v>
      </c>
      <c r="F36" s="73"/>
      <c r="G36" s="74">
        <v>45.71</v>
      </c>
      <c r="H36" s="74">
        <v>537.78</v>
      </c>
      <c r="I36" s="74">
        <v>74.180000000000007</v>
      </c>
      <c r="J36" s="74">
        <v>65.400000000000006</v>
      </c>
      <c r="K36" s="74"/>
      <c r="L36" s="74">
        <v>55.1</v>
      </c>
      <c r="M36" s="74"/>
      <c r="N36" s="74">
        <v>85</v>
      </c>
      <c r="O36" s="74"/>
      <c r="P36" s="74"/>
      <c r="Q36" s="75"/>
    </row>
    <row r="37" spans="1:17">
      <c r="B37" s="12">
        <v>5.2</v>
      </c>
      <c r="C37" s="4" t="s">
        <v>22</v>
      </c>
      <c r="D37" s="2">
        <f>[1]Budget!D37</f>
        <v>15000</v>
      </c>
      <c r="E37" s="53">
        <f>SUM(F37:Q37)</f>
        <v>11670.27</v>
      </c>
      <c r="F37" s="76">
        <v>381.38</v>
      </c>
      <c r="G37" s="77">
        <v>690.4</v>
      </c>
      <c r="H37" s="77">
        <v>734.08</v>
      </c>
      <c r="I37" s="77">
        <v>3038.58</v>
      </c>
      <c r="J37" s="77">
        <v>749.88</v>
      </c>
      <c r="K37" s="77">
        <v>863.74</v>
      </c>
      <c r="L37" s="77">
        <v>1150.26</v>
      </c>
      <c r="M37" s="77">
        <v>3305.9</v>
      </c>
      <c r="N37" s="77">
        <v>756.05</v>
      </c>
      <c r="O37" s="77"/>
      <c r="P37" s="77"/>
      <c r="Q37" s="78"/>
    </row>
    <row r="38" spans="1:17">
      <c r="B38" s="12">
        <v>5.3</v>
      </c>
      <c r="C38" s="4" t="s">
        <v>23</v>
      </c>
      <c r="D38" s="2">
        <f>[1]Budget!D38</f>
        <v>2000</v>
      </c>
      <c r="E38" s="53">
        <f>SUM(F38:Q38)</f>
        <v>2197.1799999999998</v>
      </c>
      <c r="F38" s="79"/>
      <c r="G38" s="80">
        <v>2197.1799999999998</v>
      </c>
      <c r="H38" s="80"/>
      <c r="I38" s="80"/>
      <c r="J38" s="80"/>
      <c r="K38" s="80"/>
      <c r="L38" s="80"/>
      <c r="M38" s="80"/>
      <c r="N38" s="80"/>
      <c r="O38" s="80"/>
      <c r="P38" s="80"/>
      <c r="Q38" s="81"/>
    </row>
    <row r="39" spans="1:17">
      <c r="A39" s="23" t="s">
        <v>47</v>
      </c>
      <c r="B39" s="66"/>
      <c r="C39" s="24"/>
      <c r="D39" s="67">
        <f>[1]Budget!D39</f>
        <v>25954.63</v>
      </c>
      <c r="E39" s="68">
        <f>SUM(E40:E43)</f>
        <v>14664.24</v>
      </c>
      <c r="F39" s="66">
        <f>SUM(F40:F43)</f>
        <v>1436.24</v>
      </c>
      <c r="G39" s="66">
        <f t="shared" ref="G39:Q39" si="9">SUM(G40:G43)</f>
        <v>0</v>
      </c>
      <c r="H39" s="66">
        <f t="shared" si="9"/>
        <v>13228</v>
      </c>
      <c r="I39" s="66">
        <f t="shared" si="9"/>
        <v>0</v>
      </c>
      <c r="J39" s="66">
        <f t="shared" si="9"/>
        <v>0</v>
      </c>
      <c r="K39" s="66">
        <f t="shared" si="9"/>
        <v>0</v>
      </c>
      <c r="L39" s="66">
        <f t="shared" si="9"/>
        <v>0</v>
      </c>
      <c r="M39" s="66">
        <f t="shared" si="9"/>
        <v>0</v>
      </c>
      <c r="N39" s="66">
        <f t="shared" si="9"/>
        <v>0</v>
      </c>
      <c r="O39" s="66">
        <f t="shared" si="9"/>
        <v>0</v>
      </c>
      <c r="P39" s="66">
        <f t="shared" si="9"/>
        <v>0</v>
      </c>
      <c r="Q39" s="72">
        <f t="shared" si="9"/>
        <v>0</v>
      </c>
    </row>
    <row r="40" spans="1:17">
      <c r="B40" s="12">
        <v>6.1</v>
      </c>
      <c r="C40" s="4" t="s">
        <v>24</v>
      </c>
      <c r="D40" s="2">
        <f>[1]Budget!D40</f>
        <v>12500</v>
      </c>
      <c r="E40" s="53">
        <f>SUM(F40:Q40)</f>
        <v>13228</v>
      </c>
      <c r="F40" s="73"/>
      <c r="G40" s="74"/>
      <c r="H40" s="74">
        <v>13228</v>
      </c>
      <c r="I40" s="74"/>
      <c r="J40" s="74"/>
      <c r="K40" s="74"/>
      <c r="L40" s="74"/>
      <c r="M40" s="74"/>
      <c r="N40" s="74"/>
      <c r="O40" s="74"/>
      <c r="P40" s="74"/>
      <c r="Q40" s="75"/>
    </row>
    <row r="41" spans="1:17">
      <c r="B41" s="12">
        <v>6.2</v>
      </c>
      <c r="C41" s="4" t="s">
        <v>31</v>
      </c>
      <c r="D41" s="2">
        <f>[1]Budget!D41</f>
        <v>1164.6300000000001</v>
      </c>
      <c r="E41" s="53">
        <f>SUM(F41:Q41)</f>
        <v>1246.24</v>
      </c>
      <c r="F41" s="76">
        <v>1246.24</v>
      </c>
      <c r="G41" s="77"/>
      <c r="H41" s="77"/>
      <c r="I41" s="77"/>
      <c r="J41" s="77"/>
      <c r="K41" s="77"/>
      <c r="L41" s="77"/>
      <c r="M41" s="77"/>
      <c r="N41" s="77"/>
      <c r="O41" s="77"/>
      <c r="P41" s="77"/>
      <c r="Q41" s="78"/>
    </row>
    <row r="42" spans="1:17">
      <c r="B42" s="12">
        <v>6.3</v>
      </c>
      <c r="C42" s="4" t="s">
        <v>32</v>
      </c>
      <c r="D42" s="2">
        <f>[1]Budget!D42</f>
        <v>190</v>
      </c>
      <c r="E42" s="53">
        <f>SUM(F42:Q42)</f>
        <v>190</v>
      </c>
      <c r="F42" s="76">
        <v>190</v>
      </c>
      <c r="G42" s="77"/>
      <c r="H42" s="77"/>
      <c r="I42" s="77"/>
      <c r="J42" s="77"/>
      <c r="K42" s="77"/>
      <c r="L42" s="77"/>
      <c r="M42" s="77"/>
      <c r="N42" s="77"/>
      <c r="O42" s="77"/>
      <c r="P42" s="77"/>
      <c r="Q42" s="78"/>
    </row>
    <row r="43" spans="1:17">
      <c r="B43" s="12">
        <v>6.4</v>
      </c>
      <c r="C43" s="4" t="s">
        <v>33</v>
      </c>
      <c r="D43" s="2">
        <f>[1]Budget!D43</f>
        <v>12100</v>
      </c>
      <c r="E43" s="53">
        <f>SUM(F43:Q43)</f>
        <v>0</v>
      </c>
      <c r="F43" s="79"/>
      <c r="G43" s="80"/>
      <c r="H43" s="80"/>
      <c r="I43" s="80"/>
      <c r="J43" s="80"/>
      <c r="K43" s="80"/>
      <c r="L43" s="80"/>
      <c r="M43" s="80"/>
      <c r="N43" s="80"/>
      <c r="O43" s="80"/>
      <c r="P43" s="80"/>
      <c r="Q43" s="81"/>
    </row>
    <row r="44" spans="1:17">
      <c r="A44" s="23" t="s">
        <v>48</v>
      </c>
      <c r="B44" s="66"/>
      <c r="C44" s="24"/>
      <c r="D44" s="67">
        <f>[1]Budget!D44</f>
        <v>500</v>
      </c>
      <c r="E44" s="68">
        <f>SUM(E45:E46)</f>
        <v>5325.1100000000006</v>
      </c>
      <c r="F44" s="66">
        <f>SUM(F45:F46)</f>
        <v>0</v>
      </c>
      <c r="G44" s="66">
        <f t="shared" ref="G44:Q44" si="10">SUM(G45:G46)</f>
        <v>445.09</v>
      </c>
      <c r="H44" s="66">
        <f t="shared" si="10"/>
        <v>296.72000000000003</v>
      </c>
      <c r="I44" s="66">
        <f t="shared" si="10"/>
        <v>2565.5700000000002</v>
      </c>
      <c r="J44" s="66">
        <f t="shared" si="10"/>
        <v>0</v>
      </c>
      <c r="K44" s="66">
        <f t="shared" si="10"/>
        <v>0</v>
      </c>
      <c r="L44" s="66">
        <f t="shared" si="10"/>
        <v>0</v>
      </c>
      <c r="M44" s="66">
        <f t="shared" si="10"/>
        <v>0</v>
      </c>
      <c r="N44" s="66">
        <f t="shared" si="10"/>
        <v>2017.73</v>
      </c>
      <c r="O44" s="66">
        <f t="shared" si="10"/>
        <v>0</v>
      </c>
      <c r="P44" s="66">
        <f t="shared" si="10"/>
        <v>0</v>
      </c>
      <c r="Q44" s="72">
        <f t="shared" si="10"/>
        <v>0</v>
      </c>
    </row>
    <row r="45" spans="1:17">
      <c r="B45" s="12">
        <v>7.1</v>
      </c>
      <c r="C45" s="4" t="s">
        <v>25</v>
      </c>
      <c r="D45" s="2">
        <f>[1]Budget!D45</f>
        <v>0</v>
      </c>
      <c r="E45" s="53">
        <f>SUM(F45:Q45)</f>
        <v>296.72000000000003</v>
      </c>
      <c r="F45" s="73"/>
      <c r="G45" s="74"/>
      <c r="H45" s="74">
        <v>296.72000000000003</v>
      </c>
      <c r="I45" s="74"/>
      <c r="J45" s="74"/>
      <c r="K45" s="74"/>
      <c r="L45" s="74"/>
      <c r="M45" s="74"/>
      <c r="N45" s="74"/>
      <c r="O45" s="74"/>
      <c r="P45" s="74"/>
      <c r="Q45" s="75"/>
    </row>
    <row r="46" spans="1:17">
      <c r="B46" s="12">
        <v>7.2</v>
      </c>
      <c r="C46" s="4" t="s">
        <v>26</v>
      </c>
      <c r="D46" s="2">
        <f>[1]Budget!D46</f>
        <v>500</v>
      </c>
      <c r="E46" s="53">
        <f>SUM(F46:Q46)</f>
        <v>5028.3900000000003</v>
      </c>
      <c r="F46" s="79"/>
      <c r="G46" s="80">
        <v>445.09</v>
      </c>
      <c r="H46" s="80"/>
      <c r="I46" s="80">
        <v>2565.5700000000002</v>
      </c>
      <c r="J46" s="80"/>
      <c r="K46" s="80"/>
      <c r="L46" s="80"/>
      <c r="M46" s="80"/>
      <c r="N46" s="80">
        <v>2017.73</v>
      </c>
      <c r="O46" s="80"/>
      <c r="P46" s="80"/>
      <c r="Q46" s="81"/>
    </row>
    <row r="47" spans="1:17">
      <c r="A47" s="23" t="s">
        <v>49</v>
      </c>
      <c r="B47" s="66"/>
      <c r="C47" s="24"/>
      <c r="D47" s="67">
        <f>[1]Budget!D47</f>
        <v>500</v>
      </c>
      <c r="E47" s="68">
        <f>E48+E49</f>
        <v>0</v>
      </c>
      <c r="F47" s="66">
        <f>SUM(F48:F49)</f>
        <v>0</v>
      </c>
      <c r="G47" s="66">
        <f t="shared" ref="G47:Q47" si="11">SUM(G48:G49)</f>
        <v>0</v>
      </c>
      <c r="H47" s="66">
        <f t="shared" si="11"/>
        <v>0</v>
      </c>
      <c r="I47" s="66">
        <f t="shared" si="11"/>
        <v>0</v>
      </c>
      <c r="J47" s="66">
        <f t="shared" si="11"/>
        <v>0</v>
      </c>
      <c r="K47" s="66">
        <f t="shared" si="11"/>
        <v>0</v>
      </c>
      <c r="L47" s="66">
        <f t="shared" si="11"/>
        <v>0</v>
      </c>
      <c r="M47" s="66">
        <f t="shared" si="11"/>
        <v>0</v>
      </c>
      <c r="N47" s="66">
        <f t="shared" si="11"/>
        <v>0</v>
      </c>
      <c r="O47" s="66">
        <f t="shared" si="11"/>
        <v>0</v>
      </c>
      <c r="P47" s="66">
        <f t="shared" si="11"/>
        <v>0</v>
      </c>
      <c r="Q47" s="72">
        <f t="shared" si="11"/>
        <v>0</v>
      </c>
    </row>
    <row r="48" spans="1:17">
      <c r="B48" s="12">
        <v>8.1</v>
      </c>
      <c r="C48" s="4" t="s">
        <v>27</v>
      </c>
      <c r="D48" s="2">
        <f>[1]Budget!D48</f>
        <v>0</v>
      </c>
      <c r="E48" s="53">
        <f>SUM(F48:Q48)</f>
        <v>0</v>
      </c>
      <c r="F48" s="73"/>
      <c r="G48" s="74"/>
      <c r="H48" s="74"/>
      <c r="I48" s="74"/>
      <c r="J48" s="74"/>
      <c r="K48" s="74"/>
      <c r="L48" s="74"/>
      <c r="M48" s="74"/>
      <c r="N48" s="74"/>
      <c r="O48" s="74"/>
      <c r="P48" s="74"/>
      <c r="Q48" s="75"/>
    </row>
    <row r="49" spans="1:17">
      <c r="B49" s="12">
        <v>8.1999999999999993</v>
      </c>
      <c r="C49" s="4" t="s">
        <v>28</v>
      </c>
      <c r="D49" s="2">
        <f>[1]Budget!D49</f>
        <v>500</v>
      </c>
      <c r="E49" s="53">
        <f>SUM(F49:Q49)</f>
        <v>0</v>
      </c>
      <c r="F49" s="79"/>
      <c r="G49" s="80"/>
      <c r="H49" s="80"/>
      <c r="I49" s="80"/>
      <c r="J49" s="80"/>
      <c r="K49" s="80"/>
      <c r="L49" s="80"/>
      <c r="M49" s="80"/>
      <c r="N49" s="80"/>
      <c r="O49" s="80"/>
      <c r="P49" s="80"/>
      <c r="Q49" s="81"/>
    </row>
    <row r="50" spans="1:17">
      <c r="A50" s="23" t="s">
        <v>53</v>
      </c>
      <c r="B50" s="66"/>
      <c r="C50" s="24"/>
      <c r="D50" s="67">
        <f>[1]Budget!D50</f>
        <v>0</v>
      </c>
      <c r="E50" s="68">
        <f>SUM(E51)</f>
        <v>0</v>
      </c>
      <c r="F50" s="66">
        <f>F51</f>
        <v>0</v>
      </c>
      <c r="G50" s="66">
        <f t="shared" ref="G50:Q50" si="12">G51</f>
        <v>0</v>
      </c>
      <c r="H50" s="66">
        <f t="shared" si="12"/>
        <v>0</v>
      </c>
      <c r="I50" s="66">
        <f t="shared" si="12"/>
        <v>0</v>
      </c>
      <c r="J50" s="66">
        <f t="shared" si="12"/>
        <v>0</v>
      </c>
      <c r="K50" s="66">
        <f t="shared" si="12"/>
        <v>0</v>
      </c>
      <c r="L50" s="66">
        <f t="shared" si="12"/>
        <v>0</v>
      </c>
      <c r="M50" s="66">
        <f t="shared" si="12"/>
        <v>0</v>
      </c>
      <c r="N50" s="66">
        <f t="shared" si="12"/>
        <v>0</v>
      </c>
      <c r="O50" s="66">
        <f t="shared" si="12"/>
        <v>0</v>
      </c>
      <c r="P50" s="66">
        <f t="shared" si="12"/>
        <v>0</v>
      </c>
      <c r="Q50" s="72">
        <f t="shared" si="12"/>
        <v>0</v>
      </c>
    </row>
    <row r="51" spans="1:17" ht="14.4" thickBot="1">
      <c r="B51" s="12">
        <v>9.1</v>
      </c>
      <c r="C51" s="4" t="s">
        <v>34</v>
      </c>
      <c r="D51" s="2">
        <f>[1]Budget!D51</f>
        <v>0</v>
      </c>
      <c r="E51" s="53">
        <f>SUM(F51:Q51)</f>
        <v>0</v>
      </c>
      <c r="F51" s="88"/>
      <c r="G51" s="89"/>
      <c r="H51" s="89"/>
      <c r="I51" s="89"/>
      <c r="J51" s="89"/>
      <c r="K51" s="89"/>
      <c r="L51" s="89"/>
      <c r="M51" s="89"/>
      <c r="N51" s="89"/>
      <c r="O51" s="89"/>
      <c r="P51" s="89"/>
      <c r="Q51" s="90"/>
    </row>
    <row r="52" spans="1:17" ht="14.4" thickBot="1">
      <c r="A52" s="159" t="s">
        <v>29</v>
      </c>
      <c r="B52" s="160"/>
      <c r="C52" s="161"/>
      <c r="D52" s="57">
        <f>[1]Budget!D52</f>
        <v>243234.63</v>
      </c>
      <c r="E52" s="57">
        <f>+E16+E23+E27+E33+E35+E39+E44+E47+E50</f>
        <v>156366.37</v>
      </c>
      <c r="F52" s="18">
        <f t="shared" ref="F52:Q52" si="13">+F16+F23+F27+F33+F35+F39+F44+F47+F50</f>
        <v>14859.74</v>
      </c>
      <c r="G52" s="18">
        <f t="shared" si="13"/>
        <v>15748.259999999998</v>
      </c>
      <c r="H52" s="18">
        <f t="shared" si="13"/>
        <v>30120.63</v>
      </c>
      <c r="I52" s="18">
        <f t="shared" si="13"/>
        <v>21073.989999999998</v>
      </c>
      <c r="J52" s="18">
        <f t="shared" si="13"/>
        <v>13108.750000000002</v>
      </c>
      <c r="K52" s="18">
        <f t="shared" si="13"/>
        <v>20773.210000000006</v>
      </c>
      <c r="L52" s="18">
        <f t="shared" si="13"/>
        <v>9935.9699999999993</v>
      </c>
      <c r="M52" s="18">
        <f t="shared" si="13"/>
        <v>16680.11</v>
      </c>
      <c r="N52" s="18">
        <f t="shared" si="13"/>
        <v>14065.71</v>
      </c>
      <c r="O52" s="18">
        <f t="shared" si="13"/>
        <v>0</v>
      </c>
      <c r="P52" s="18">
        <f t="shared" si="13"/>
        <v>0</v>
      </c>
      <c r="Q52" s="58">
        <f t="shared" si="13"/>
        <v>0</v>
      </c>
    </row>
    <row r="53" spans="1:17">
      <c r="A53" s="3"/>
      <c r="C53" s="4"/>
      <c r="D53" s="2"/>
      <c r="E53" s="53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5"/>
    </row>
    <row r="54" spans="1:17" ht="14.4" thickBot="1">
      <c r="A54" s="3"/>
      <c r="C54" s="4"/>
      <c r="D54" s="2"/>
      <c r="E54" s="53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5"/>
    </row>
    <row r="55" spans="1:17" ht="14.4" thickBot="1">
      <c r="A55" s="159" t="s">
        <v>30</v>
      </c>
      <c r="B55" s="160"/>
      <c r="C55" s="161"/>
      <c r="D55" s="57">
        <f>[1]Budget!D54</f>
        <v>-6354.6300000000047</v>
      </c>
      <c r="E55" s="57">
        <f>+E12-E52</f>
        <v>15701.630000000005</v>
      </c>
      <c r="F55" s="114">
        <f t="shared" ref="F55:Q55" si="14">+F12-F52</f>
        <v>-14859.74</v>
      </c>
      <c r="G55" s="114">
        <f t="shared" si="14"/>
        <v>41865.740000000005</v>
      </c>
      <c r="H55" s="114">
        <f t="shared" si="14"/>
        <v>43503.369999999995</v>
      </c>
      <c r="I55" s="114">
        <f t="shared" si="14"/>
        <v>-11073.989999999998</v>
      </c>
      <c r="J55" s="114">
        <f t="shared" si="14"/>
        <v>-2252.7500000000018</v>
      </c>
      <c r="K55" s="114">
        <f t="shared" si="14"/>
        <v>-20773.210000000006</v>
      </c>
      <c r="L55" s="114">
        <f t="shared" si="14"/>
        <v>10038.030000000001</v>
      </c>
      <c r="M55" s="114">
        <f t="shared" si="14"/>
        <v>-16680.11</v>
      </c>
      <c r="N55" s="114">
        <f t="shared" si="14"/>
        <v>-14065.71</v>
      </c>
      <c r="O55" s="114">
        <f t="shared" si="14"/>
        <v>0</v>
      </c>
      <c r="P55" s="114">
        <f t="shared" si="14"/>
        <v>0</v>
      </c>
      <c r="Q55" s="115">
        <f t="shared" si="14"/>
        <v>0</v>
      </c>
    </row>
  </sheetData>
  <mergeCells count="8">
    <mergeCell ref="A55:C55"/>
    <mergeCell ref="A15:C15"/>
    <mergeCell ref="A12:C12"/>
    <mergeCell ref="A1:Q1"/>
    <mergeCell ref="A3:C3"/>
    <mergeCell ref="F2:Q2"/>
    <mergeCell ref="A2:C2"/>
    <mergeCell ref="A52:C52"/>
  </mergeCells>
  <pageMargins left="0.7" right="0.7" top="0.75" bottom="0.75" header="0.3" footer="0.3"/>
  <pageSetup paperSize="9" scale="50" fitToHeight="2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7"/>
  <sheetViews>
    <sheetView tabSelected="1" topLeftCell="B1" zoomScale="60" zoomScaleNormal="60" workbookViewId="0">
      <selection activeCell="F24" sqref="F24"/>
    </sheetView>
  </sheetViews>
  <sheetFormatPr defaultColWidth="8.19921875" defaultRowHeight="13.2"/>
  <cols>
    <col min="1" max="1" width="2.19921875" style="92" customWidth="1"/>
    <col min="2" max="2" width="28.19921875" style="92" customWidth="1"/>
    <col min="3" max="4" width="36" style="92" customWidth="1"/>
    <col min="5" max="5" width="30.296875" style="92" customWidth="1"/>
    <col min="6" max="6" width="29.5" style="92" bestFit="1" customWidth="1"/>
    <col min="7" max="8" width="8.19921875" style="92"/>
    <col min="9" max="9" width="10.5" style="92" bestFit="1" customWidth="1"/>
    <col min="10" max="10" width="16.19921875" style="92" customWidth="1"/>
    <col min="11" max="16384" width="8.19921875" style="92"/>
  </cols>
  <sheetData>
    <row r="1" spans="1:6" ht="50.1" customHeight="1" thickBot="1">
      <c r="A1" s="91"/>
      <c r="B1" s="167" t="s">
        <v>88</v>
      </c>
      <c r="C1" s="167"/>
      <c r="D1" s="167"/>
      <c r="E1" s="167"/>
      <c r="F1" s="167"/>
    </row>
    <row r="2" spans="1:6" ht="30.6" customHeight="1" thickBot="1">
      <c r="A2" s="93"/>
      <c r="B2" s="101" t="s">
        <v>56</v>
      </c>
      <c r="C2" s="109" t="s">
        <v>57</v>
      </c>
      <c r="D2" s="109" t="s">
        <v>83</v>
      </c>
      <c r="E2" s="109" t="s">
        <v>73</v>
      </c>
      <c r="F2" s="111" t="s">
        <v>58</v>
      </c>
    </row>
    <row r="3" spans="1:6" ht="15">
      <c r="A3" s="93"/>
      <c r="B3" s="102" t="s">
        <v>59</v>
      </c>
      <c r="C3" s="103">
        <v>3928</v>
      </c>
      <c r="D3" s="103">
        <v>3928</v>
      </c>
      <c r="E3" s="103" t="s">
        <v>74</v>
      </c>
      <c r="F3" s="103">
        <v>3928</v>
      </c>
    </row>
    <row r="4" spans="1:6" ht="15">
      <c r="A4" s="93"/>
      <c r="B4" s="104" t="s">
        <v>60</v>
      </c>
      <c r="C4" s="103">
        <v>10856</v>
      </c>
      <c r="D4" s="103">
        <v>10856</v>
      </c>
      <c r="E4" s="103" t="s">
        <v>75</v>
      </c>
      <c r="F4" s="103">
        <v>10856</v>
      </c>
    </row>
    <row r="5" spans="1:6" ht="15">
      <c r="A5" s="93"/>
      <c r="B5" s="104" t="s">
        <v>61</v>
      </c>
      <c r="C5" s="103">
        <v>1964</v>
      </c>
      <c r="D5" s="103">
        <v>1964</v>
      </c>
      <c r="E5" s="103" t="s">
        <v>76</v>
      </c>
      <c r="F5" s="103">
        <v>3928</v>
      </c>
    </row>
    <row r="6" spans="1:6" ht="15">
      <c r="A6" s="93"/>
      <c r="B6" s="104" t="s">
        <v>62</v>
      </c>
      <c r="C6" s="103">
        <v>19974</v>
      </c>
      <c r="D6" s="103">
        <v>19974</v>
      </c>
      <c r="E6" s="103" t="s">
        <v>77</v>
      </c>
      <c r="F6" s="103">
        <v>19974</v>
      </c>
    </row>
    <row r="7" spans="1:6" ht="15">
      <c r="A7" s="93"/>
      <c r="B7" s="104" t="s">
        <v>63</v>
      </c>
      <c r="C7" s="103">
        <v>31974</v>
      </c>
      <c r="D7" s="103">
        <v>31974</v>
      </c>
      <c r="E7" s="103" t="s">
        <v>75</v>
      </c>
      <c r="F7" s="103">
        <v>31974</v>
      </c>
    </row>
    <row r="8" spans="1:6" ht="15">
      <c r="A8" s="93"/>
      <c r="B8" s="104" t="s">
        <v>64</v>
      </c>
      <c r="C8" s="103">
        <v>19974</v>
      </c>
      <c r="D8" s="103">
        <v>19974</v>
      </c>
      <c r="E8" s="103" t="s">
        <v>84</v>
      </c>
      <c r="F8" s="103">
        <v>19974</v>
      </c>
    </row>
    <row r="9" spans="1:6" ht="15">
      <c r="A9" s="93"/>
      <c r="B9" s="104" t="s">
        <v>65</v>
      </c>
      <c r="C9" s="103">
        <v>31974</v>
      </c>
      <c r="D9" s="103">
        <v>31974</v>
      </c>
      <c r="E9" s="103" t="s">
        <v>78</v>
      </c>
      <c r="F9" s="103">
        <v>31974</v>
      </c>
    </row>
    <row r="10" spans="1:6" ht="15">
      <c r="A10" s="93"/>
      <c r="B10" s="104" t="s">
        <v>66</v>
      </c>
      <c r="C10" s="103">
        <v>10856</v>
      </c>
      <c r="D10" s="103">
        <v>10856</v>
      </c>
      <c r="E10" s="103" t="s">
        <v>79</v>
      </c>
      <c r="F10" s="103">
        <v>10856</v>
      </c>
    </row>
    <row r="11" spans="1:6" ht="15">
      <c r="A11" s="93"/>
      <c r="B11" s="104" t="s">
        <v>67</v>
      </c>
      <c r="C11" s="103">
        <v>10856</v>
      </c>
      <c r="D11" s="103">
        <v>10856</v>
      </c>
      <c r="E11" s="103" t="s">
        <v>80</v>
      </c>
      <c r="F11" s="103">
        <v>10856</v>
      </c>
    </row>
    <row r="12" spans="1:6" ht="15">
      <c r="A12" s="93"/>
      <c r="B12" s="104" t="s">
        <v>68</v>
      </c>
      <c r="C12" s="117">
        <v>10856</v>
      </c>
      <c r="D12" s="103"/>
      <c r="E12" s="103"/>
      <c r="F12" s="103">
        <v>10856</v>
      </c>
    </row>
    <row r="13" spans="1:6" ht="15">
      <c r="A13" s="94"/>
      <c r="B13" s="105" t="s">
        <v>69</v>
      </c>
      <c r="C13" s="168">
        <v>10856</v>
      </c>
      <c r="D13" s="103">
        <v>10856</v>
      </c>
      <c r="E13" s="103" t="s">
        <v>91</v>
      </c>
      <c r="F13" s="103">
        <v>10856</v>
      </c>
    </row>
    <row r="14" spans="1:6" ht="15">
      <c r="A14" s="94"/>
      <c r="B14" s="105" t="s">
        <v>70</v>
      </c>
      <c r="C14" s="103">
        <v>8856</v>
      </c>
      <c r="D14" s="103">
        <v>8856</v>
      </c>
      <c r="E14" s="103" t="s">
        <v>81</v>
      </c>
      <c r="F14" s="103">
        <v>8856</v>
      </c>
    </row>
    <row r="15" spans="1:6" ht="15.6" thickBot="1">
      <c r="A15" s="94"/>
      <c r="B15" s="106" t="s">
        <v>71</v>
      </c>
      <c r="C15" s="108">
        <v>10856</v>
      </c>
      <c r="D15" s="108">
        <v>10856</v>
      </c>
      <c r="E15" s="108" t="s">
        <v>82</v>
      </c>
      <c r="F15" s="138">
        <v>10856</v>
      </c>
    </row>
    <row r="16" spans="1:6" ht="18" thickBot="1">
      <c r="A16" s="93"/>
      <c r="B16" s="107" t="s">
        <v>72</v>
      </c>
      <c r="C16" s="110">
        <f>SUM(C3:C15)</f>
        <v>183780</v>
      </c>
      <c r="D16" s="110">
        <f>SUM(D3:D15)</f>
        <v>172924</v>
      </c>
      <c r="E16" s="110"/>
      <c r="F16" s="112">
        <f>SUM(F3:F15)</f>
        <v>185744</v>
      </c>
    </row>
    <row r="17" spans="1:5">
      <c r="A17" s="93"/>
      <c r="B17" s="94"/>
      <c r="C17" s="93"/>
      <c r="D17" s="93"/>
      <c r="E17" s="93"/>
    </row>
    <row r="18" spans="1:5">
      <c r="A18" s="93"/>
      <c r="B18" s="93"/>
      <c r="C18" s="94"/>
      <c r="D18" s="94"/>
      <c r="E18" s="94"/>
    </row>
    <row r="19" spans="1:5">
      <c r="A19" s="93"/>
      <c r="B19" s="93"/>
      <c r="C19" s="119" t="s">
        <v>86</v>
      </c>
      <c r="D19" s="116">
        <f>SUM(D3+D4+D7+D11)</f>
        <v>57614</v>
      </c>
      <c r="E19" s="94"/>
    </row>
    <row r="20" spans="1:5">
      <c r="A20" s="93"/>
      <c r="B20" s="93"/>
      <c r="C20" s="118" t="s">
        <v>87</v>
      </c>
      <c r="D20" s="116">
        <f>SUM(D5+D6+D9+D10+D14)</f>
        <v>73624</v>
      </c>
      <c r="E20" s="95"/>
    </row>
    <row r="21" spans="1:5">
      <c r="A21" s="93"/>
      <c r="B21" s="93"/>
      <c r="C21" s="95"/>
      <c r="D21" s="95"/>
      <c r="E21" s="95"/>
    </row>
    <row r="22" spans="1:5" ht="15">
      <c r="B22" s="96"/>
      <c r="C22" s="97"/>
      <c r="D22" s="97"/>
      <c r="E22" s="97"/>
    </row>
    <row r="23" spans="1:5" ht="15">
      <c r="B23" s="96"/>
      <c r="C23" s="97"/>
      <c r="D23" s="97"/>
      <c r="E23" s="97"/>
    </row>
    <row r="24" spans="1:5" ht="15">
      <c r="B24" s="96"/>
      <c r="C24" s="98"/>
      <c r="D24" s="98"/>
      <c r="E24" s="98"/>
    </row>
    <row r="25" spans="1:5" ht="15">
      <c r="B25" s="96"/>
      <c r="C25" s="97"/>
      <c r="D25" s="97"/>
      <c r="E25" s="97"/>
    </row>
    <row r="26" spans="1:5" ht="15">
      <c r="B26" s="96"/>
      <c r="C26" s="97"/>
      <c r="D26" s="97"/>
      <c r="E26" s="97"/>
    </row>
    <row r="27" spans="1:5" ht="15">
      <c r="B27" s="96"/>
      <c r="C27" s="99"/>
      <c r="D27" s="99"/>
      <c r="E27" s="99"/>
    </row>
    <row r="28" spans="1:5" ht="15">
      <c r="B28" s="96"/>
      <c r="C28" s="97"/>
      <c r="D28" s="97"/>
      <c r="E28" s="97"/>
    </row>
    <row r="29" spans="1:5" ht="15">
      <c r="B29" s="96"/>
      <c r="C29" s="97"/>
      <c r="D29" s="97"/>
      <c r="E29" s="97"/>
    </row>
    <row r="30" spans="1:5" ht="15">
      <c r="B30" s="96"/>
      <c r="C30" s="97"/>
      <c r="D30" s="97"/>
      <c r="E30" s="97"/>
    </row>
    <row r="31" spans="1:5" ht="15">
      <c r="B31" s="96"/>
      <c r="C31" s="97"/>
      <c r="D31" s="97"/>
      <c r="E31" s="97"/>
    </row>
    <row r="32" spans="1:5" ht="15">
      <c r="B32" s="96"/>
      <c r="C32" s="97"/>
      <c r="D32" s="97"/>
      <c r="E32" s="97"/>
    </row>
    <row r="33" spans="2:5" ht="15">
      <c r="B33" s="96"/>
      <c r="C33" s="97"/>
      <c r="D33" s="97"/>
      <c r="E33" s="97"/>
    </row>
    <row r="34" spans="2:5" ht="15">
      <c r="B34" s="96"/>
      <c r="C34" s="97"/>
      <c r="D34" s="97"/>
      <c r="E34" s="97"/>
    </row>
    <row r="35" spans="2:5" ht="15.6">
      <c r="B35" s="96"/>
      <c r="C35" s="100"/>
      <c r="D35" s="100"/>
      <c r="E35" s="100"/>
    </row>
    <row r="36" spans="2:5">
      <c r="B36" s="96"/>
    </row>
    <row r="37" spans="2:5">
      <c r="B37" s="96"/>
    </row>
  </sheetData>
  <mergeCells count="1">
    <mergeCell ref="B1:F1"/>
  </mergeCells>
  <pageMargins left="0.7" right="0.7" top="0.75" bottom="0.75" header="0.3" footer="0.3"/>
  <pageSetup paperSize="9"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Budget</vt:lpstr>
      <vt:lpstr>Actual situation</vt:lpstr>
      <vt:lpstr>Office input</vt:lpstr>
      <vt:lpstr>Membership Fees</vt:lpstr>
      <vt:lpstr>'Actual situation'!Print_Area</vt:lpstr>
      <vt:lpstr>Budget!Print_Area</vt:lpstr>
      <vt:lpstr>'Membership Fees'!Print_Area</vt:lpstr>
    </vt:vector>
  </TitlesOfParts>
  <Company>Technisch Bureau Andriessen B.V.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L.C.C. Andriessen</dc:creator>
  <cp:lastModifiedBy>Eleonore Van Haute</cp:lastModifiedBy>
  <cp:lastPrinted>2017-09-18T14:12:08Z</cp:lastPrinted>
  <dcterms:created xsi:type="dcterms:W3CDTF">2017-01-16T11:45:48Z</dcterms:created>
  <dcterms:modified xsi:type="dcterms:W3CDTF">2017-10-12T11:13:05Z</dcterms:modified>
</cp:coreProperties>
</file>