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EGEA\EGEA Budget\2016\Financial Situation\2016 09 28\"/>
    </mc:Choice>
  </mc:AlternateContent>
  <bookViews>
    <workbookView xWindow="0" yWindow="0" windowWidth="23040" windowHeight="9408" activeTab="1"/>
  </bookViews>
  <sheets>
    <sheet name="Summary" sheetId="15" r:id="rId1"/>
    <sheet name="Treasury" sheetId="18" r:id="rId2"/>
    <sheet name="Budget" sheetId="19" r:id="rId3"/>
    <sheet name="Actuals per month" sheetId="14" r:id="rId4"/>
    <sheet name="Membership Fees" sheetId="17" r:id="rId5"/>
  </sheets>
  <definedNames>
    <definedName name="_xlnm.Print_Area" localSheetId="4">'Membership Fees'!$A$1:$E$21</definedName>
    <definedName name="_xlnm.Print_Area" localSheetId="0">Summary!$A$1:$X$24</definedName>
  </definedNames>
  <calcPr calcId="152511"/>
</workbook>
</file>

<file path=xl/calcChain.xml><?xml version="1.0" encoding="utf-8"?>
<calcChain xmlns="http://schemas.openxmlformats.org/spreadsheetml/2006/main">
  <c r="M47" i="14" l="1"/>
  <c r="N47" i="14"/>
  <c r="O47" i="14"/>
  <c r="P47" i="14"/>
  <c r="Q47" i="14"/>
  <c r="R47" i="14"/>
  <c r="S47" i="14"/>
  <c r="T47" i="14"/>
  <c r="U47" i="14"/>
  <c r="V47" i="14"/>
  <c r="W47" i="14"/>
  <c r="X47" i="14"/>
  <c r="N47" i="19" l="1"/>
  <c r="O47" i="19"/>
  <c r="P47" i="19"/>
  <c r="Q47" i="19"/>
  <c r="R47" i="19"/>
  <c r="S47" i="19"/>
  <c r="T47" i="19"/>
  <c r="U47" i="19"/>
  <c r="V47" i="19"/>
  <c r="W47" i="19"/>
  <c r="X47" i="19"/>
  <c r="M47" i="19"/>
  <c r="L25" i="19"/>
  <c r="L18" i="19"/>
  <c r="L17" i="19"/>
  <c r="L7" i="19"/>
  <c r="L51" i="19"/>
  <c r="L50" i="19" s="1"/>
  <c r="K51" i="19"/>
  <c r="K50" i="19" s="1"/>
  <c r="X50" i="19"/>
  <c r="W50" i="19"/>
  <c r="V50" i="19"/>
  <c r="U50" i="19"/>
  <c r="T50" i="19"/>
  <c r="S50" i="19"/>
  <c r="R50" i="19"/>
  <c r="Q50" i="19"/>
  <c r="P50" i="19"/>
  <c r="O50" i="19"/>
  <c r="N50" i="19"/>
  <c r="M50" i="19"/>
  <c r="J50" i="19"/>
  <c r="I50" i="19"/>
  <c r="H50" i="19"/>
  <c r="G50" i="19"/>
  <c r="F50" i="19"/>
  <c r="E50" i="19"/>
  <c r="D50" i="19"/>
  <c r="L49" i="19"/>
  <c r="L48" i="19"/>
  <c r="K48" i="19"/>
  <c r="K47" i="19" s="1"/>
  <c r="J47" i="19"/>
  <c r="I47" i="19"/>
  <c r="H47" i="19"/>
  <c r="G47" i="19"/>
  <c r="F47" i="19"/>
  <c r="E47" i="19"/>
  <c r="D47" i="19"/>
  <c r="L46" i="19"/>
  <c r="K46" i="19"/>
  <c r="L45" i="19"/>
  <c r="K45" i="19"/>
  <c r="X44" i="19"/>
  <c r="W44" i="19"/>
  <c r="V44" i="19"/>
  <c r="U44" i="19"/>
  <c r="T44" i="19"/>
  <c r="S44" i="19"/>
  <c r="R44" i="19"/>
  <c r="Q44" i="19"/>
  <c r="P44" i="19"/>
  <c r="O44" i="19"/>
  <c r="N44" i="19"/>
  <c r="M44" i="19"/>
  <c r="L44" i="19"/>
  <c r="J44" i="19"/>
  <c r="I44" i="19"/>
  <c r="H44" i="19"/>
  <c r="G44" i="19"/>
  <c r="F44" i="19"/>
  <c r="E44" i="19"/>
  <c r="D44" i="19"/>
  <c r="L43" i="19"/>
  <c r="K43" i="19"/>
  <c r="L42" i="19"/>
  <c r="K42" i="19"/>
  <c r="L41" i="19"/>
  <c r="K41" i="19"/>
  <c r="L40" i="19"/>
  <c r="L39" i="19" s="1"/>
  <c r="K40" i="19"/>
  <c r="K39" i="19" s="1"/>
  <c r="X39" i="19"/>
  <c r="W39" i="19"/>
  <c r="V39" i="19"/>
  <c r="U39" i="19"/>
  <c r="T39" i="19"/>
  <c r="S39" i="19"/>
  <c r="R39" i="19"/>
  <c r="Q39" i="19"/>
  <c r="P39" i="19"/>
  <c r="O39" i="19"/>
  <c r="N39" i="19"/>
  <c r="M39" i="19"/>
  <c r="J39" i="19"/>
  <c r="I39" i="19"/>
  <c r="H39" i="19"/>
  <c r="G39" i="19"/>
  <c r="F39" i="19"/>
  <c r="E39" i="19"/>
  <c r="D39" i="19"/>
  <c r="L38" i="19"/>
  <c r="L37" i="19"/>
  <c r="K37" i="19"/>
  <c r="K35" i="19" s="1"/>
  <c r="D37" i="19"/>
  <c r="D35" i="19" s="1"/>
  <c r="L36" i="19"/>
  <c r="K36" i="19"/>
  <c r="X35" i="19"/>
  <c r="W35" i="19"/>
  <c r="V35" i="19"/>
  <c r="U35" i="19"/>
  <c r="T35" i="19"/>
  <c r="S35" i="19"/>
  <c r="R35" i="19"/>
  <c r="Q35" i="19"/>
  <c r="P35" i="19"/>
  <c r="O35" i="19"/>
  <c r="N35" i="19"/>
  <c r="M35" i="19"/>
  <c r="L35" i="19"/>
  <c r="J35" i="19"/>
  <c r="I35" i="19"/>
  <c r="H35" i="19"/>
  <c r="G35" i="19"/>
  <c r="F35" i="19"/>
  <c r="E35" i="19"/>
  <c r="L34" i="19"/>
  <c r="L33" i="19" s="1"/>
  <c r="K34" i="19"/>
  <c r="K33" i="19" s="1"/>
  <c r="D34" i="19"/>
  <c r="D33" i="19" s="1"/>
  <c r="X33" i="19"/>
  <c r="W33" i="19"/>
  <c r="V33" i="19"/>
  <c r="U33" i="19"/>
  <c r="T33" i="19"/>
  <c r="S33" i="19"/>
  <c r="R33" i="19"/>
  <c r="Q33" i="19"/>
  <c r="P33" i="19"/>
  <c r="O33" i="19"/>
  <c r="N33" i="19"/>
  <c r="M33" i="19"/>
  <c r="J33" i="19"/>
  <c r="I33" i="19"/>
  <c r="H33" i="19"/>
  <c r="G33" i="19"/>
  <c r="F33" i="19"/>
  <c r="E33" i="19"/>
  <c r="L32" i="19"/>
  <c r="K32" i="19"/>
  <c r="O31" i="19"/>
  <c r="L31" i="19" s="1"/>
  <c r="N31" i="19"/>
  <c r="K31" i="19"/>
  <c r="F31" i="19"/>
  <c r="F27" i="19" s="1"/>
  <c r="L30" i="19"/>
  <c r="K30" i="19"/>
  <c r="L29" i="19"/>
  <c r="K29" i="19"/>
  <c r="L28" i="19"/>
  <c r="K28" i="19"/>
  <c r="X27" i="19"/>
  <c r="W27" i="19"/>
  <c r="V27" i="19"/>
  <c r="U27" i="19"/>
  <c r="T27" i="19"/>
  <c r="S27" i="19"/>
  <c r="R27" i="19"/>
  <c r="Q27" i="19"/>
  <c r="P27" i="19"/>
  <c r="N27" i="19"/>
  <c r="M27" i="19"/>
  <c r="J27" i="19"/>
  <c r="I27" i="19"/>
  <c r="H27" i="19"/>
  <c r="G27" i="19"/>
  <c r="E27" i="19"/>
  <c r="D27" i="19"/>
  <c r="K26" i="19"/>
  <c r="K25" i="19"/>
  <c r="O24" i="19"/>
  <c r="O23" i="19" s="1"/>
  <c r="K24" i="19"/>
  <c r="X23" i="19"/>
  <c r="W23" i="19"/>
  <c r="V23" i="19"/>
  <c r="U23" i="19"/>
  <c r="T23" i="19"/>
  <c r="S23" i="19"/>
  <c r="R23" i="19"/>
  <c r="Q23" i="19"/>
  <c r="P23" i="19"/>
  <c r="N23" i="19"/>
  <c r="M23" i="19"/>
  <c r="J23" i="19"/>
  <c r="I23" i="19"/>
  <c r="H23" i="19"/>
  <c r="G23" i="19"/>
  <c r="F23" i="19"/>
  <c r="E23" i="19"/>
  <c r="D23" i="19"/>
  <c r="L22" i="19"/>
  <c r="K22" i="19"/>
  <c r="L21" i="19"/>
  <c r="K21" i="19"/>
  <c r="L20" i="19"/>
  <c r="K20" i="19"/>
  <c r="L16" i="19"/>
  <c r="K19" i="19"/>
  <c r="E19" i="19"/>
  <c r="E16" i="19" s="1"/>
  <c r="E52" i="19" s="1"/>
  <c r="K18" i="19"/>
  <c r="K16" i="19" s="1"/>
  <c r="D18" i="19"/>
  <c r="D16" i="19" s="1"/>
  <c r="K17" i="19"/>
  <c r="X16" i="19"/>
  <c r="W16" i="19"/>
  <c r="V16" i="19"/>
  <c r="V52" i="19" s="1"/>
  <c r="U16" i="19"/>
  <c r="T16" i="19"/>
  <c r="S16" i="19"/>
  <c r="R16" i="19"/>
  <c r="R52" i="19" s="1"/>
  <c r="Q16" i="19"/>
  <c r="P16" i="19"/>
  <c r="O16" i="19"/>
  <c r="N16" i="19"/>
  <c r="N52" i="19" s="1"/>
  <c r="M16" i="19"/>
  <c r="J16" i="19"/>
  <c r="J52" i="19" s="1"/>
  <c r="I16" i="19"/>
  <c r="H16" i="19"/>
  <c r="G16" i="19"/>
  <c r="F16" i="19"/>
  <c r="P14" i="19"/>
  <c r="K13" i="19"/>
  <c r="F13" i="19"/>
  <c r="F9" i="19" s="1"/>
  <c r="D13" i="19"/>
  <c r="D9" i="19" s="1"/>
  <c r="L12" i="19"/>
  <c r="K12" i="19"/>
  <c r="L11" i="19"/>
  <c r="K11" i="19"/>
  <c r="K10" i="19"/>
  <c r="K9" i="19" s="1"/>
  <c r="X9" i="19"/>
  <c r="W9" i="19"/>
  <c r="V9" i="19"/>
  <c r="U9" i="19"/>
  <c r="T9" i="19"/>
  <c r="S9" i="19"/>
  <c r="R9" i="19"/>
  <c r="Q9" i="19"/>
  <c r="P9" i="19"/>
  <c r="O9" i="19"/>
  <c r="N9" i="19"/>
  <c r="M9" i="19"/>
  <c r="J9" i="19"/>
  <c r="I9" i="19"/>
  <c r="H9" i="19"/>
  <c r="G9" i="19"/>
  <c r="E9" i="19"/>
  <c r="L8" i="19"/>
  <c r="L6" i="19" s="1"/>
  <c r="K8" i="19"/>
  <c r="K7" i="19"/>
  <c r="X6" i="19"/>
  <c r="X14" i="19" s="1"/>
  <c r="W6" i="19"/>
  <c r="W14" i="19" s="1"/>
  <c r="V6" i="19"/>
  <c r="V14" i="19" s="1"/>
  <c r="U6" i="19"/>
  <c r="T6" i="19"/>
  <c r="T14" i="19" s="1"/>
  <c r="S6" i="19"/>
  <c r="S14" i="19" s="1"/>
  <c r="R6" i="19"/>
  <c r="R14" i="19" s="1"/>
  <c r="Q6" i="19"/>
  <c r="P6" i="19"/>
  <c r="O6" i="19"/>
  <c r="O14" i="19" s="1"/>
  <c r="N6" i="19"/>
  <c r="N14" i="19" s="1"/>
  <c r="M6" i="19"/>
  <c r="J6" i="19"/>
  <c r="J14" i="19" s="1"/>
  <c r="I6" i="19"/>
  <c r="I14" i="19" s="1"/>
  <c r="H6" i="19"/>
  <c r="H14" i="19" s="1"/>
  <c r="G6" i="19"/>
  <c r="F6" i="19"/>
  <c r="E6" i="19"/>
  <c r="E14" i="19" s="1"/>
  <c r="D6" i="19"/>
  <c r="L51" i="18"/>
  <c r="K51" i="18"/>
  <c r="X50" i="18"/>
  <c r="W50" i="18"/>
  <c r="V50" i="18"/>
  <c r="U50" i="18"/>
  <c r="T50" i="18"/>
  <c r="S50" i="18"/>
  <c r="R50" i="18"/>
  <c r="Q50" i="18"/>
  <c r="P50" i="18"/>
  <c r="O50" i="18"/>
  <c r="N50" i="18"/>
  <c r="M50" i="18"/>
  <c r="L50" i="18"/>
  <c r="K50" i="18"/>
  <c r="J50" i="18"/>
  <c r="I50" i="18"/>
  <c r="H50" i="18"/>
  <c r="G50" i="18"/>
  <c r="F50" i="18"/>
  <c r="E50" i="18"/>
  <c r="D50" i="18"/>
  <c r="L49" i="18"/>
  <c r="L47" i="18" s="1"/>
  <c r="L48" i="18"/>
  <c r="K48" i="18"/>
  <c r="X47" i="18"/>
  <c r="W47" i="18"/>
  <c r="V47" i="18"/>
  <c r="U47" i="18"/>
  <c r="T47" i="18"/>
  <c r="S47" i="18"/>
  <c r="R47" i="18"/>
  <c r="Q47" i="18"/>
  <c r="P47" i="18"/>
  <c r="O47" i="18"/>
  <c r="N47" i="18"/>
  <c r="M47" i="18"/>
  <c r="K47" i="18"/>
  <c r="J47" i="18"/>
  <c r="I47" i="18"/>
  <c r="H47" i="18"/>
  <c r="G47" i="18"/>
  <c r="F47" i="18"/>
  <c r="E47" i="18"/>
  <c r="D47" i="18"/>
  <c r="L46" i="18"/>
  <c r="K46" i="18"/>
  <c r="L45" i="18"/>
  <c r="K45" i="18"/>
  <c r="X44" i="18"/>
  <c r="W44" i="18"/>
  <c r="V44" i="18"/>
  <c r="U44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L43" i="18"/>
  <c r="K43" i="18"/>
  <c r="L42" i="18"/>
  <c r="K42" i="18"/>
  <c r="L41" i="18"/>
  <c r="K41" i="18"/>
  <c r="L40" i="18"/>
  <c r="K40" i="18"/>
  <c r="X39" i="18"/>
  <c r="W39" i="18"/>
  <c r="V39" i="18"/>
  <c r="U39" i="18"/>
  <c r="T39" i="18"/>
  <c r="S39" i="18"/>
  <c r="R39" i="18"/>
  <c r="Q39" i="18"/>
  <c r="P39" i="18"/>
  <c r="O39" i="18"/>
  <c r="N39" i="18"/>
  <c r="M39" i="18"/>
  <c r="L39" i="18"/>
  <c r="K39" i="18"/>
  <c r="J39" i="18"/>
  <c r="I39" i="18"/>
  <c r="H39" i="18"/>
  <c r="G39" i="18"/>
  <c r="F39" i="18"/>
  <c r="E39" i="18"/>
  <c r="D39" i="18"/>
  <c r="L38" i="18"/>
  <c r="L37" i="18"/>
  <c r="K37" i="18"/>
  <c r="K35" i="18" s="1"/>
  <c r="D37" i="18"/>
  <c r="L36" i="18"/>
  <c r="K36" i="18"/>
  <c r="X35" i="18"/>
  <c r="W35" i="18"/>
  <c r="V35" i="18"/>
  <c r="U35" i="18"/>
  <c r="T35" i="18"/>
  <c r="S35" i="18"/>
  <c r="R35" i="18"/>
  <c r="Q35" i="18"/>
  <c r="P35" i="18"/>
  <c r="O35" i="18"/>
  <c r="N35" i="18"/>
  <c r="M35" i="18"/>
  <c r="L35" i="18"/>
  <c r="J35" i="18"/>
  <c r="I35" i="18"/>
  <c r="H35" i="18"/>
  <c r="G35" i="18"/>
  <c r="F35" i="18"/>
  <c r="E35" i="18"/>
  <c r="D35" i="18"/>
  <c r="L34" i="18"/>
  <c r="K34" i="18"/>
  <c r="K33" i="18" s="1"/>
  <c r="D34" i="18"/>
  <c r="X33" i="18"/>
  <c r="W33" i="18"/>
  <c r="V33" i="18"/>
  <c r="U33" i="18"/>
  <c r="T33" i="18"/>
  <c r="S33" i="18"/>
  <c r="R33" i="18"/>
  <c r="Q33" i="18"/>
  <c r="P33" i="18"/>
  <c r="O33" i="18"/>
  <c r="N33" i="18"/>
  <c r="M33" i="18"/>
  <c r="L33" i="18"/>
  <c r="J33" i="18"/>
  <c r="I33" i="18"/>
  <c r="H33" i="18"/>
  <c r="G33" i="18"/>
  <c r="F33" i="18"/>
  <c r="E33" i="18"/>
  <c r="D33" i="18"/>
  <c r="L32" i="18"/>
  <c r="K32" i="18"/>
  <c r="O31" i="18"/>
  <c r="N31" i="18"/>
  <c r="L31" i="18" s="1"/>
  <c r="K31" i="18"/>
  <c r="F31" i="18"/>
  <c r="L30" i="18"/>
  <c r="K30" i="18"/>
  <c r="L29" i="18"/>
  <c r="K29" i="18"/>
  <c r="L28" i="18"/>
  <c r="K28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K27" i="18"/>
  <c r="J27" i="18"/>
  <c r="I27" i="18"/>
  <c r="H27" i="18"/>
  <c r="G27" i="18"/>
  <c r="F27" i="18"/>
  <c r="E27" i="18"/>
  <c r="D27" i="18"/>
  <c r="K26" i="18"/>
  <c r="L25" i="18"/>
  <c r="K25" i="18"/>
  <c r="O24" i="18"/>
  <c r="L24" i="18"/>
  <c r="L23" i="18" s="1"/>
  <c r="K24" i="18"/>
  <c r="X23" i="18"/>
  <c r="W23" i="18"/>
  <c r="V23" i="18"/>
  <c r="U23" i="18"/>
  <c r="T23" i="18"/>
  <c r="S23" i="18"/>
  <c r="R23" i="18"/>
  <c r="Q23" i="18"/>
  <c r="P23" i="18"/>
  <c r="O23" i="18"/>
  <c r="N23" i="18"/>
  <c r="M23" i="18"/>
  <c r="J23" i="18"/>
  <c r="I23" i="18"/>
  <c r="H23" i="18"/>
  <c r="G23" i="18"/>
  <c r="F23" i="18"/>
  <c r="E23" i="18"/>
  <c r="D23" i="18"/>
  <c r="L22" i="18"/>
  <c r="K22" i="18"/>
  <c r="L21" i="18"/>
  <c r="K21" i="18"/>
  <c r="L20" i="18"/>
  <c r="K20" i="18"/>
  <c r="L19" i="18"/>
  <c r="K19" i="18"/>
  <c r="E19" i="18"/>
  <c r="L18" i="18"/>
  <c r="K18" i="18"/>
  <c r="D18" i="18"/>
  <c r="L17" i="18"/>
  <c r="K17" i="18"/>
  <c r="K16" i="18" s="1"/>
  <c r="X16" i="18"/>
  <c r="W16" i="18"/>
  <c r="V16" i="18"/>
  <c r="U16" i="18"/>
  <c r="T16" i="18"/>
  <c r="S16" i="18"/>
  <c r="S52" i="18" s="1"/>
  <c r="R16" i="18"/>
  <c r="Q16" i="18"/>
  <c r="P16" i="18"/>
  <c r="O16" i="18"/>
  <c r="O52" i="18" s="1"/>
  <c r="N16" i="18"/>
  <c r="M16" i="18"/>
  <c r="J16" i="18"/>
  <c r="J52" i="18" s="1"/>
  <c r="I16" i="18"/>
  <c r="H16" i="18"/>
  <c r="H52" i="18" s="1"/>
  <c r="G16" i="18"/>
  <c r="F16" i="18"/>
  <c r="F52" i="18" s="1"/>
  <c r="E16" i="18"/>
  <c r="D16" i="18"/>
  <c r="D52" i="18" s="1"/>
  <c r="K13" i="18"/>
  <c r="F13" i="18"/>
  <c r="D13" i="18"/>
  <c r="L12" i="18"/>
  <c r="K12" i="18"/>
  <c r="L11" i="18"/>
  <c r="L9" i="18" s="1"/>
  <c r="K11" i="18"/>
  <c r="K10" i="18"/>
  <c r="K9" i="18" s="1"/>
  <c r="X9" i="18"/>
  <c r="W9" i="18"/>
  <c r="V9" i="18"/>
  <c r="U9" i="18"/>
  <c r="T9" i="18"/>
  <c r="S9" i="18"/>
  <c r="R9" i="18"/>
  <c r="Q9" i="18"/>
  <c r="P9" i="18"/>
  <c r="O9" i="18"/>
  <c r="N9" i="18"/>
  <c r="M9" i="18"/>
  <c r="J9" i="18"/>
  <c r="I9" i="18"/>
  <c r="H9" i="18"/>
  <c r="G9" i="18"/>
  <c r="F9" i="18"/>
  <c r="E9" i="18"/>
  <c r="D9" i="18"/>
  <c r="L8" i="18"/>
  <c r="L6" i="18" s="1"/>
  <c r="K8" i="18"/>
  <c r="K6" i="18" s="1"/>
  <c r="K14" i="18" s="1"/>
  <c r="K7" i="18"/>
  <c r="X6" i="18"/>
  <c r="X14" i="18" s="1"/>
  <c r="W6" i="18"/>
  <c r="V6" i="18"/>
  <c r="V14" i="18" s="1"/>
  <c r="U6" i="18"/>
  <c r="T6" i="18"/>
  <c r="T14" i="18" s="1"/>
  <c r="S6" i="18"/>
  <c r="R6" i="18"/>
  <c r="R14" i="18" s="1"/>
  <c r="Q6" i="18"/>
  <c r="P6" i="18"/>
  <c r="P14" i="18" s="1"/>
  <c r="O6" i="18"/>
  <c r="N6" i="18"/>
  <c r="N14" i="18" s="1"/>
  <c r="M6" i="18"/>
  <c r="J6" i="18"/>
  <c r="I6" i="18"/>
  <c r="I14" i="18" s="1"/>
  <c r="H6" i="18"/>
  <c r="G6" i="18"/>
  <c r="G14" i="18" s="1"/>
  <c r="F6" i="18"/>
  <c r="E6" i="18"/>
  <c r="E14" i="18" s="1"/>
  <c r="D6" i="18"/>
  <c r="E54" i="18" l="1"/>
  <c r="K44" i="19"/>
  <c r="F14" i="18"/>
  <c r="F54" i="18" s="1"/>
  <c r="J14" i="18"/>
  <c r="J54" i="18" s="1"/>
  <c r="O14" i="18"/>
  <c r="O54" i="18" s="1"/>
  <c r="S14" i="18"/>
  <c r="W14" i="18"/>
  <c r="L14" i="18"/>
  <c r="G52" i="18"/>
  <c r="G54" i="18" s="1"/>
  <c r="L47" i="19"/>
  <c r="L27" i="18"/>
  <c r="D14" i="18"/>
  <c r="D54" i="18" s="1"/>
  <c r="H14" i="18"/>
  <c r="H54" i="18" s="1"/>
  <c r="M14" i="18"/>
  <c r="M54" i="18" s="1"/>
  <c r="N55" i="18" s="1"/>
  <c r="O55" i="18" s="1"/>
  <c r="P55" i="18" s="1"/>
  <c r="Q55" i="18" s="1"/>
  <c r="R55" i="18" s="1"/>
  <c r="S55" i="18" s="1"/>
  <c r="Q14" i="18"/>
  <c r="U14" i="18"/>
  <c r="E52" i="18"/>
  <c r="I52" i="18"/>
  <c r="I54" i="18" s="1"/>
  <c r="N52" i="18"/>
  <c r="R52" i="18"/>
  <c r="K23" i="18"/>
  <c r="K52" i="18" s="1"/>
  <c r="I52" i="19"/>
  <c r="I54" i="19" s="1"/>
  <c r="O27" i="19"/>
  <c r="D14" i="19"/>
  <c r="F52" i="19"/>
  <c r="F54" i="19" s="1"/>
  <c r="O52" i="19"/>
  <c r="S52" i="19"/>
  <c r="S54" i="19" s="1"/>
  <c r="L9" i="19"/>
  <c r="L14" i="19" s="1"/>
  <c r="G52" i="19"/>
  <c r="K27" i="19"/>
  <c r="L24" i="19"/>
  <c r="L23" i="19" s="1"/>
  <c r="L52" i="19" s="1"/>
  <c r="G14" i="19"/>
  <c r="M14" i="19"/>
  <c r="M54" i="19" s="1"/>
  <c r="Q14" i="19"/>
  <c r="U14" i="19"/>
  <c r="U54" i="19" s="1"/>
  <c r="K6" i="19"/>
  <c r="K14" i="19" s="1"/>
  <c r="H52" i="19"/>
  <c r="H54" i="19" s="1"/>
  <c r="M52" i="19"/>
  <c r="Q52" i="19"/>
  <c r="U52" i="19"/>
  <c r="K23" i="19"/>
  <c r="K52" i="19" s="1"/>
  <c r="L27" i="19"/>
  <c r="O54" i="19"/>
  <c r="W52" i="19"/>
  <c r="W54" i="19" s="1"/>
  <c r="F14" i="19"/>
  <c r="T54" i="19"/>
  <c r="P52" i="19"/>
  <c r="T52" i="19"/>
  <c r="X52" i="19"/>
  <c r="X54" i="19"/>
  <c r="N54" i="19"/>
  <c r="R54" i="19"/>
  <c r="V54" i="19"/>
  <c r="E54" i="19"/>
  <c r="J54" i="19"/>
  <c r="D52" i="19"/>
  <c r="Q54" i="19"/>
  <c r="R54" i="18"/>
  <c r="M52" i="18"/>
  <c r="Q52" i="18"/>
  <c r="Q54" i="18" s="1"/>
  <c r="U52" i="18"/>
  <c r="U54" i="18" s="1"/>
  <c r="N54" i="18"/>
  <c r="P52" i="18"/>
  <c r="P54" i="18" s="1"/>
  <c r="S54" i="18"/>
  <c r="T52" i="18"/>
  <c r="T54" i="18" s="1"/>
  <c r="X52" i="18"/>
  <c r="V52" i="18"/>
  <c r="V54" i="18" s="1"/>
  <c r="W52" i="18"/>
  <c r="L16" i="18"/>
  <c r="L52" i="18" s="1"/>
  <c r="L54" i="18" s="1"/>
  <c r="X54" i="18"/>
  <c r="K54" i="18"/>
  <c r="L17" i="14"/>
  <c r="L49" i="14"/>
  <c r="L38" i="14"/>
  <c r="L37" i="14"/>
  <c r="L36" i="14"/>
  <c r="L35" i="14" s="1"/>
  <c r="L16" i="15" s="1"/>
  <c r="J35" i="14"/>
  <c r="J16" i="15"/>
  <c r="I35" i="14"/>
  <c r="I16" i="15"/>
  <c r="F19" i="17"/>
  <c r="I13" i="15"/>
  <c r="I50" i="14"/>
  <c r="I20" i="15"/>
  <c r="I47" i="14"/>
  <c r="I19" i="15"/>
  <c r="I44" i="14"/>
  <c r="I18" i="15"/>
  <c r="I39" i="14"/>
  <c r="I17" i="15"/>
  <c r="I33" i="14"/>
  <c r="I15" i="15"/>
  <c r="I27" i="14"/>
  <c r="I14" i="15"/>
  <c r="I23" i="14"/>
  <c r="I16" i="14"/>
  <c r="I14" i="14"/>
  <c r="I9" i="14"/>
  <c r="I8" i="15"/>
  <c r="I9" i="15" s="1"/>
  <c r="I6" i="14"/>
  <c r="I7" i="15" s="1"/>
  <c r="R35" i="14"/>
  <c r="N31" i="14"/>
  <c r="N27" i="14"/>
  <c r="N14" i="15" s="1"/>
  <c r="J47" i="14"/>
  <c r="J19" i="15" s="1"/>
  <c r="H47" i="14"/>
  <c r="H19" i="15" s="1"/>
  <c r="J20" i="15"/>
  <c r="J12" i="15"/>
  <c r="J50" i="14"/>
  <c r="J44" i="14"/>
  <c r="J18" i="15"/>
  <c r="J39" i="14"/>
  <c r="J17" i="15" s="1"/>
  <c r="J33" i="14"/>
  <c r="J15" i="15" s="1"/>
  <c r="J27" i="14"/>
  <c r="J23" i="14"/>
  <c r="J13" i="15"/>
  <c r="J16" i="14"/>
  <c r="J9" i="14"/>
  <c r="J8" i="15" s="1"/>
  <c r="J6" i="14"/>
  <c r="J14" i="14"/>
  <c r="E19" i="17"/>
  <c r="D19" i="17"/>
  <c r="C19" i="17"/>
  <c r="F31" i="14"/>
  <c r="F27" i="14" s="1"/>
  <c r="F52" i="14" s="1"/>
  <c r="V20" i="15"/>
  <c r="R20" i="15"/>
  <c r="N20" i="15"/>
  <c r="W19" i="15"/>
  <c r="Q19" i="15"/>
  <c r="O19" i="15"/>
  <c r="T18" i="15"/>
  <c r="M18" i="15"/>
  <c r="F13" i="14"/>
  <c r="F9" i="14" s="1"/>
  <c r="F8" i="15"/>
  <c r="F9" i="15" s="1"/>
  <c r="F47" i="14"/>
  <c r="F19" i="15"/>
  <c r="O31" i="14"/>
  <c r="O27" i="14"/>
  <c r="O14" i="15" s="1"/>
  <c r="O24" i="14"/>
  <c r="O23" i="14" s="1"/>
  <c r="O13" i="15" s="1"/>
  <c r="N23" i="14"/>
  <c r="N13" i="15"/>
  <c r="M23" i="14"/>
  <c r="M13" i="15"/>
  <c r="K51" i="14"/>
  <c r="K48" i="14"/>
  <c r="K47" i="14" s="1"/>
  <c r="K19" i="15" s="1"/>
  <c r="K46" i="14"/>
  <c r="K45" i="14"/>
  <c r="K44" i="14" s="1"/>
  <c r="K18" i="15"/>
  <c r="K31" i="14"/>
  <c r="K32" i="14"/>
  <c r="L51" i="14"/>
  <c r="L48" i="14"/>
  <c r="L47" i="14" s="1"/>
  <c r="L19" i="15" s="1"/>
  <c r="L46" i="14"/>
  <c r="L18" i="15"/>
  <c r="L45" i="14"/>
  <c r="L44" i="14" s="1"/>
  <c r="L41" i="14"/>
  <c r="L42" i="14"/>
  <c r="L43" i="14"/>
  <c r="L32" i="14"/>
  <c r="E47" i="14"/>
  <c r="E19" i="15" s="1"/>
  <c r="G47" i="14"/>
  <c r="G19" i="15" s="1"/>
  <c r="M19" i="15"/>
  <c r="N19" i="15"/>
  <c r="R19" i="15"/>
  <c r="S19" i="15"/>
  <c r="U19" i="15"/>
  <c r="V19" i="15"/>
  <c r="X19" i="15"/>
  <c r="D47" i="14"/>
  <c r="D19" i="15" s="1"/>
  <c r="E19" i="14"/>
  <c r="K13" i="14"/>
  <c r="E50" i="14"/>
  <c r="E20" i="15" s="1"/>
  <c r="E44" i="14"/>
  <c r="E18" i="15" s="1"/>
  <c r="E39" i="14"/>
  <c r="E17" i="15"/>
  <c r="E35" i="14"/>
  <c r="E16" i="15"/>
  <c r="E33" i="14"/>
  <c r="E27" i="14"/>
  <c r="E14" i="15" s="1"/>
  <c r="E23" i="14"/>
  <c r="E13" i="15" s="1"/>
  <c r="E16" i="14"/>
  <c r="E9" i="14"/>
  <c r="E8" i="15"/>
  <c r="E9" i="15" s="1"/>
  <c r="E6" i="14"/>
  <c r="F50" i="14"/>
  <c r="F20" i="15" s="1"/>
  <c r="G50" i="14"/>
  <c r="G20" i="15" s="1"/>
  <c r="H50" i="14"/>
  <c r="H20" i="15"/>
  <c r="K50" i="14"/>
  <c r="K20" i="15"/>
  <c r="L50" i="14"/>
  <c r="L20" i="15"/>
  <c r="M50" i="14"/>
  <c r="M20" i="15"/>
  <c r="N50" i="14"/>
  <c r="O50" i="14"/>
  <c r="O20" i="15" s="1"/>
  <c r="P50" i="14"/>
  <c r="P20" i="15"/>
  <c r="Q50" i="14"/>
  <c r="Q20" i="15"/>
  <c r="R50" i="14"/>
  <c r="S50" i="14"/>
  <c r="S20" i="15" s="1"/>
  <c r="T50" i="14"/>
  <c r="T20" i="15"/>
  <c r="U50" i="14"/>
  <c r="U20" i="15"/>
  <c r="V50" i="14"/>
  <c r="W50" i="14"/>
  <c r="W20" i="15" s="1"/>
  <c r="X50" i="14"/>
  <c r="X20" i="15"/>
  <c r="D50" i="14"/>
  <c r="D20" i="15"/>
  <c r="D37" i="14"/>
  <c r="D34" i="14"/>
  <c r="D33" i="14" s="1"/>
  <c r="D15" i="15"/>
  <c r="F14" i="15"/>
  <c r="F21" i="15" s="1"/>
  <c r="G27" i="14"/>
  <c r="G14" i="15" s="1"/>
  <c r="H27" i="14"/>
  <c r="H14" i="15" s="1"/>
  <c r="M27" i="14"/>
  <c r="P27" i="14"/>
  <c r="Q27" i="14"/>
  <c r="Q14" i="15" s="1"/>
  <c r="R27" i="14"/>
  <c r="S27" i="14"/>
  <c r="S14" i="15" s="1"/>
  <c r="T27" i="14"/>
  <c r="T14" i="15" s="1"/>
  <c r="U27" i="14"/>
  <c r="V27" i="14"/>
  <c r="V14" i="15" s="1"/>
  <c r="W27" i="14"/>
  <c r="W14" i="15" s="1"/>
  <c r="X27" i="14"/>
  <c r="D27" i="14"/>
  <c r="D14" i="15" s="1"/>
  <c r="D18" i="14"/>
  <c r="D16" i="14" s="1"/>
  <c r="D12" i="15"/>
  <c r="G9" i="14"/>
  <c r="G8" i="15"/>
  <c r="H9" i="14"/>
  <c r="M9" i="14"/>
  <c r="M8" i="15" s="1"/>
  <c r="N9" i="14"/>
  <c r="N8" i="15" s="1"/>
  <c r="O9" i="14"/>
  <c r="O8" i="15" s="1"/>
  <c r="P9" i="14"/>
  <c r="P8" i="15" s="1"/>
  <c r="Q9" i="14"/>
  <c r="Q8" i="15"/>
  <c r="Q9" i="15" s="1"/>
  <c r="R9" i="14"/>
  <c r="R8" i="15"/>
  <c r="S9" i="14"/>
  <c r="S8" i="15"/>
  <c r="T9" i="14"/>
  <c r="T8" i="15"/>
  <c r="U9" i="14"/>
  <c r="U8" i="15"/>
  <c r="U9" i="15" s="1"/>
  <c r="V9" i="14"/>
  <c r="V8" i="15"/>
  <c r="W9" i="14"/>
  <c r="W8" i="15"/>
  <c r="X9" i="14"/>
  <c r="X8" i="15"/>
  <c r="D13" i="14"/>
  <c r="D9" i="14"/>
  <c r="D8" i="15" s="1"/>
  <c r="X44" i="14"/>
  <c r="X18" i="15"/>
  <c r="W44" i="14"/>
  <c r="W18" i="15"/>
  <c r="V44" i="14"/>
  <c r="V18" i="15"/>
  <c r="U44" i="14"/>
  <c r="U18" i="15"/>
  <c r="T44" i="14"/>
  <c r="S44" i="14"/>
  <c r="S18" i="15" s="1"/>
  <c r="R44" i="14"/>
  <c r="R18" i="15" s="1"/>
  <c r="Q44" i="14"/>
  <c r="Q18" i="15" s="1"/>
  <c r="P44" i="14"/>
  <c r="P18" i="15"/>
  <c r="O44" i="14"/>
  <c r="O18" i="15"/>
  <c r="N44" i="14"/>
  <c r="N18" i="15"/>
  <c r="M44" i="14"/>
  <c r="H44" i="14"/>
  <c r="H18" i="15" s="1"/>
  <c r="X39" i="14"/>
  <c r="X17" i="15" s="1"/>
  <c r="W39" i="14"/>
  <c r="W17" i="15" s="1"/>
  <c r="V39" i="14"/>
  <c r="V17" i="15" s="1"/>
  <c r="U39" i="14"/>
  <c r="U17" i="15" s="1"/>
  <c r="T39" i="14"/>
  <c r="T17" i="15" s="1"/>
  <c r="S39" i="14"/>
  <c r="S17" i="15" s="1"/>
  <c r="R39" i="14"/>
  <c r="R17" i="15" s="1"/>
  <c r="Q39" i="14"/>
  <c r="Q17" i="15" s="1"/>
  <c r="P39" i="14"/>
  <c r="P17" i="15" s="1"/>
  <c r="O39" i="14"/>
  <c r="O17" i="15" s="1"/>
  <c r="N39" i="14"/>
  <c r="N17" i="15" s="1"/>
  <c r="M39" i="14"/>
  <c r="M17" i="15" s="1"/>
  <c r="H39" i="14"/>
  <c r="H17" i="15" s="1"/>
  <c r="X35" i="14"/>
  <c r="X16" i="15" s="1"/>
  <c r="W35" i="14"/>
  <c r="W16" i="15" s="1"/>
  <c r="V35" i="14"/>
  <c r="V16" i="15" s="1"/>
  <c r="U35" i="14"/>
  <c r="U16" i="15" s="1"/>
  <c r="T35" i="14"/>
  <c r="T16" i="15" s="1"/>
  <c r="S35" i="14"/>
  <c r="S16" i="15" s="1"/>
  <c r="R16" i="15"/>
  <c r="Q35" i="14"/>
  <c r="Q16" i="15"/>
  <c r="P35" i="14"/>
  <c r="P16" i="15"/>
  <c r="O35" i="14"/>
  <c r="O16" i="15"/>
  <c r="N35" i="14"/>
  <c r="N16" i="15"/>
  <c r="M35" i="14"/>
  <c r="M16" i="15"/>
  <c r="H35" i="14"/>
  <c r="H16" i="15"/>
  <c r="F33" i="14"/>
  <c r="F15" i="15"/>
  <c r="G33" i="14"/>
  <c r="G15" i="15"/>
  <c r="X23" i="14"/>
  <c r="X13" i="15"/>
  <c r="W23" i="14"/>
  <c r="W13" i="15"/>
  <c r="V23" i="14"/>
  <c r="V13" i="15"/>
  <c r="U23" i="14"/>
  <c r="T23" i="14"/>
  <c r="S23" i="14"/>
  <c r="S13" i="15" s="1"/>
  <c r="R23" i="14"/>
  <c r="R13" i="15"/>
  <c r="Q23" i="14"/>
  <c r="Q13" i="15"/>
  <c r="P23" i="14"/>
  <c r="P13" i="15"/>
  <c r="H23" i="14"/>
  <c r="H13" i="15"/>
  <c r="X16" i="14"/>
  <c r="X12" i="15"/>
  <c r="W16" i="14"/>
  <c r="V16" i="14"/>
  <c r="V12" i="15" s="1"/>
  <c r="U16" i="14"/>
  <c r="U12" i="15"/>
  <c r="T16" i="14"/>
  <c r="T12" i="15"/>
  <c r="S16" i="14"/>
  <c r="S12" i="15"/>
  <c r="R16" i="14"/>
  <c r="Q16" i="14"/>
  <c r="P16" i="14"/>
  <c r="P12" i="15"/>
  <c r="O16" i="14"/>
  <c r="O12" i="15"/>
  <c r="N16" i="14"/>
  <c r="N12" i="15"/>
  <c r="N21" i="15" s="1"/>
  <c r="M16" i="14"/>
  <c r="M12" i="15"/>
  <c r="H6" i="14"/>
  <c r="H7" i="15"/>
  <c r="M6" i="14"/>
  <c r="M7" i="15"/>
  <c r="N6" i="14"/>
  <c r="N7" i="15"/>
  <c r="N9" i="15" s="1"/>
  <c r="O6" i="14"/>
  <c r="O7" i="15" s="1"/>
  <c r="P6" i="14"/>
  <c r="P7" i="15"/>
  <c r="Q6" i="14"/>
  <c r="R6" i="14"/>
  <c r="S6" i="14"/>
  <c r="S7" i="15"/>
  <c r="S9" i="15" s="1"/>
  <c r="S14" i="14"/>
  <c r="T6" i="14"/>
  <c r="T7" i="15"/>
  <c r="T9" i="15" s="1"/>
  <c r="T14" i="14"/>
  <c r="U6" i="14"/>
  <c r="U7" i="15"/>
  <c r="V6" i="14"/>
  <c r="V14" i="14"/>
  <c r="W6" i="14"/>
  <c r="W14" i="14"/>
  <c r="X6" i="14"/>
  <c r="X14" i="14"/>
  <c r="X7" i="15"/>
  <c r="X9" i="15"/>
  <c r="F44" i="14"/>
  <c r="F18" i="15" s="1"/>
  <c r="D44" i="14"/>
  <c r="D18" i="15" s="1"/>
  <c r="F39" i="14"/>
  <c r="F17" i="15" s="1"/>
  <c r="D39" i="14"/>
  <c r="D17" i="15"/>
  <c r="F35" i="14"/>
  <c r="F16" i="15"/>
  <c r="D35" i="14"/>
  <c r="D16" i="15"/>
  <c r="F23" i="14"/>
  <c r="F13" i="15"/>
  <c r="D23" i="14"/>
  <c r="D13" i="15"/>
  <c r="F16" i="14"/>
  <c r="F12" i="15"/>
  <c r="F6" i="14"/>
  <c r="D6" i="14"/>
  <c r="G44" i="14"/>
  <c r="G18" i="15" s="1"/>
  <c r="G39" i="14"/>
  <c r="G35" i="14"/>
  <c r="G16" i="15"/>
  <c r="G23" i="14"/>
  <c r="G13" i="15"/>
  <c r="G16" i="14"/>
  <c r="G12" i="15"/>
  <c r="K41" i="14"/>
  <c r="K42" i="14"/>
  <c r="K43" i="14"/>
  <c r="K40" i="14"/>
  <c r="K39" i="14" s="1"/>
  <c r="K17" i="15" s="1"/>
  <c r="K37" i="14"/>
  <c r="K36" i="14"/>
  <c r="K35" i="14" s="1"/>
  <c r="K16" i="15"/>
  <c r="K34" i="14"/>
  <c r="K30" i="14"/>
  <c r="K29" i="14"/>
  <c r="K27" i="14"/>
  <c r="K14" i="15" s="1"/>
  <c r="K28" i="14"/>
  <c r="K26" i="14"/>
  <c r="K24" i="14"/>
  <c r="K22" i="14"/>
  <c r="K21" i="14"/>
  <c r="K20" i="14"/>
  <c r="K19" i="14"/>
  <c r="K18" i="14"/>
  <c r="K17" i="14"/>
  <c r="K12" i="14"/>
  <c r="K11" i="14"/>
  <c r="K9" i="14"/>
  <c r="K8" i="15" s="1"/>
  <c r="K10" i="14"/>
  <c r="K8" i="14"/>
  <c r="K6" i="14"/>
  <c r="K7" i="15" s="1"/>
  <c r="K9" i="15" s="1"/>
  <c r="K7" i="14"/>
  <c r="H33" i="14"/>
  <c r="H15" i="15" s="1"/>
  <c r="M33" i="14"/>
  <c r="M15" i="15" s="1"/>
  <c r="N33" i="14"/>
  <c r="N15" i="15" s="1"/>
  <c r="O33" i="14"/>
  <c r="O15" i="15" s="1"/>
  <c r="P33" i="14"/>
  <c r="P15" i="15" s="1"/>
  <c r="Q33" i="14"/>
  <c r="Q15" i="15" s="1"/>
  <c r="R33" i="14"/>
  <c r="R15" i="15" s="1"/>
  <c r="S33" i="14"/>
  <c r="S15" i="15" s="1"/>
  <c r="T33" i="14"/>
  <c r="T15" i="15" s="1"/>
  <c r="U33" i="14"/>
  <c r="U15" i="15" s="1"/>
  <c r="V33" i="14"/>
  <c r="V15" i="15" s="1"/>
  <c r="W33" i="14"/>
  <c r="W15" i="15" s="1"/>
  <c r="X33" i="14"/>
  <c r="X15" i="15" s="1"/>
  <c r="H16" i="14"/>
  <c r="G6" i="14"/>
  <c r="G7" i="15" s="1"/>
  <c r="G9" i="15" s="1"/>
  <c r="G14" i="14"/>
  <c r="L34" i="14"/>
  <c r="L33" i="14" s="1"/>
  <c r="L15" i="15"/>
  <c r="L30" i="14"/>
  <c r="L29" i="14"/>
  <c r="L28" i="14"/>
  <c r="L25" i="14"/>
  <c r="L18" i="14"/>
  <c r="L19" i="14"/>
  <c r="L20" i="14"/>
  <c r="L21" i="14"/>
  <c r="L22" i="14"/>
  <c r="L40" i="14"/>
  <c r="L8" i="14"/>
  <c r="L6" i="14" s="1"/>
  <c r="L11" i="14"/>
  <c r="L12" i="14"/>
  <c r="K25" i="14"/>
  <c r="K23" i="14"/>
  <c r="K13" i="15" s="1"/>
  <c r="K33" i="14"/>
  <c r="K15" i="15" s="1"/>
  <c r="L24" i="14"/>
  <c r="E15" i="15"/>
  <c r="O9" i="15"/>
  <c r="V7" i="15"/>
  <c r="V9" i="15"/>
  <c r="R12" i="15"/>
  <c r="U13" i="15"/>
  <c r="O14" i="14"/>
  <c r="Q12" i="15"/>
  <c r="E12" i="15"/>
  <c r="P19" i="15"/>
  <c r="U14" i="14"/>
  <c r="H14" i="14"/>
  <c r="H8" i="15"/>
  <c r="Q14" i="14"/>
  <c r="Q7" i="15"/>
  <c r="E14" i="14"/>
  <c r="E7" i="15"/>
  <c r="L31" i="14"/>
  <c r="J7" i="15"/>
  <c r="J9" i="15"/>
  <c r="F7" i="15"/>
  <c r="F14" i="14"/>
  <c r="F54" i="14" s="1"/>
  <c r="W7" i="15"/>
  <c r="W52" i="14"/>
  <c r="P14" i="14"/>
  <c r="P9" i="15"/>
  <c r="T19" i="15"/>
  <c r="V21" i="15"/>
  <c r="V23" i="15" s="1"/>
  <c r="W12" i="15"/>
  <c r="I23" i="15" l="1"/>
  <c r="E23" i="15"/>
  <c r="E54" i="14"/>
  <c r="F23" i="15"/>
  <c r="N23" i="15"/>
  <c r="X14" i="15"/>
  <c r="X52" i="14"/>
  <c r="X54" i="14" s="1"/>
  <c r="P14" i="15"/>
  <c r="P52" i="14"/>
  <c r="P54" i="14" s="1"/>
  <c r="W21" i="15"/>
  <c r="H54" i="14"/>
  <c r="H9" i="15"/>
  <c r="X21" i="15"/>
  <c r="X23" i="15" s="1"/>
  <c r="D21" i="15"/>
  <c r="T55" i="18"/>
  <c r="U55" i="18" s="1"/>
  <c r="V55" i="18" s="1"/>
  <c r="E52" i="14"/>
  <c r="O52" i="14"/>
  <c r="O54" i="14" s="1"/>
  <c r="P21" i="15"/>
  <c r="P23" i="15" s="1"/>
  <c r="L14" i="14"/>
  <c r="L7" i="15"/>
  <c r="H12" i="15"/>
  <c r="H21" i="15" s="1"/>
  <c r="H52" i="14"/>
  <c r="W54" i="14"/>
  <c r="M14" i="14"/>
  <c r="D52" i="14"/>
  <c r="R14" i="15"/>
  <c r="R21" i="15" s="1"/>
  <c r="R23" i="15" s="1"/>
  <c r="R52" i="14"/>
  <c r="R54" i="14" s="1"/>
  <c r="J52" i="14"/>
  <c r="J54" i="14" s="1"/>
  <c r="J14" i="15"/>
  <c r="J21" i="15" s="1"/>
  <c r="J23" i="15" s="1"/>
  <c r="E21" i="15"/>
  <c r="T13" i="15"/>
  <c r="T52" i="14"/>
  <c r="T54" i="14" s="1"/>
  <c r="V52" i="14"/>
  <c r="V54" i="14" s="1"/>
  <c r="Q21" i="15"/>
  <c r="D14" i="14"/>
  <c r="D7" i="15"/>
  <c r="D9" i="15" s="1"/>
  <c r="S21" i="15"/>
  <c r="S23" i="15" s="1"/>
  <c r="M52" i="14"/>
  <c r="M54" i="14" s="1"/>
  <c r="M14" i="15"/>
  <c r="M21" i="15" s="1"/>
  <c r="T21" i="15"/>
  <c r="T23" i="15" s="1"/>
  <c r="S52" i="14"/>
  <c r="S54" i="14" s="1"/>
  <c r="W9" i="15"/>
  <c r="N14" i="14"/>
  <c r="N54" i="14" s="1"/>
  <c r="K14" i="14"/>
  <c r="N52" i="14"/>
  <c r="L23" i="14"/>
  <c r="L13" i="15" s="1"/>
  <c r="L39" i="14"/>
  <c r="L17" i="15" s="1"/>
  <c r="K16" i="14"/>
  <c r="G17" i="15"/>
  <c r="G21" i="15" s="1"/>
  <c r="G23" i="15" s="1"/>
  <c r="G52" i="14"/>
  <c r="G54" i="14" s="1"/>
  <c r="R7" i="15"/>
  <c r="R9" i="15" s="1"/>
  <c r="R14" i="14"/>
  <c r="M9" i="15"/>
  <c r="O21" i="15"/>
  <c r="O23" i="15" s="1"/>
  <c r="Q52" i="14"/>
  <c r="Q54" i="14" s="1"/>
  <c r="U14" i="15"/>
  <c r="U21" i="15" s="1"/>
  <c r="U23" i="15" s="1"/>
  <c r="U52" i="14"/>
  <c r="U54" i="14" s="1"/>
  <c r="I12" i="15"/>
  <c r="I21" i="15" s="1"/>
  <c r="I52" i="14"/>
  <c r="I54" i="14" s="1"/>
  <c r="L9" i="14"/>
  <c r="L8" i="15" s="1"/>
  <c r="L27" i="14"/>
  <c r="L14" i="15" s="1"/>
  <c r="L16" i="14"/>
  <c r="G54" i="19"/>
  <c r="W54" i="18"/>
  <c r="Q23" i="15"/>
  <c r="D54" i="19"/>
  <c r="L54" i="19"/>
  <c r="P54" i="19"/>
  <c r="N55" i="19"/>
  <c r="O55" i="19" s="1"/>
  <c r="P55" i="19" s="1"/>
  <c r="Q55" i="19" s="1"/>
  <c r="R55" i="19" s="1"/>
  <c r="S55" i="19" s="1"/>
  <c r="T55" i="19" s="1"/>
  <c r="U55" i="19" s="1"/>
  <c r="V55" i="19" s="1"/>
  <c r="W55" i="19" s="1"/>
  <c r="X55" i="19" s="1"/>
  <c r="K54" i="19"/>
  <c r="N55" i="14" l="1"/>
  <c r="O55" i="14" s="1"/>
  <c r="P55" i="14" s="1"/>
  <c r="Q55" i="14" s="1"/>
  <c r="R55" i="14" s="1"/>
  <c r="S55" i="14" s="1"/>
  <c r="T55" i="14" s="1"/>
  <c r="U55" i="14" s="1"/>
  <c r="V55" i="14" s="1"/>
  <c r="W55" i="14" s="1"/>
  <c r="X55" i="14" s="1"/>
  <c r="D54" i="14"/>
  <c r="H23" i="15"/>
  <c r="W23" i="15"/>
  <c r="K52" i="14"/>
  <c r="K54" i="14" s="1"/>
  <c r="K12" i="15"/>
  <c r="K21" i="15" s="1"/>
  <c r="K23" i="15" s="1"/>
  <c r="W55" i="18"/>
  <c r="X55" i="18" s="1"/>
  <c r="L12" i="15"/>
  <c r="L21" i="15" s="1"/>
  <c r="L52" i="14"/>
  <c r="L54" i="14" s="1"/>
  <c r="X56" i="14" s="1"/>
  <c r="M23" i="15"/>
  <c r="D23" i="15"/>
  <c r="L9" i="15"/>
  <c r="L23" i="15" l="1"/>
</calcChain>
</file>

<file path=xl/comments1.xml><?xml version="1.0" encoding="utf-8"?>
<comments xmlns="http://schemas.openxmlformats.org/spreadsheetml/2006/main">
  <authors>
    <author>Marisa Valencia</author>
  </authors>
  <commentList>
    <comment ref="L18" authorId="0" shapeId="0">
      <text>
        <r>
          <rPr>
            <sz val="9"/>
            <color indexed="81"/>
            <rFont val="Tahoma"/>
            <family val="2"/>
          </rPr>
          <t xml:space="preserve">Paid 833€
</t>
        </r>
      </text>
    </comment>
  </commentList>
</comments>
</file>

<file path=xl/sharedStrings.xml><?xml version="1.0" encoding="utf-8"?>
<sst xmlns="http://schemas.openxmlformats.org/spreadsheetml/2006/main" count="296" uniqueCount="105">
  <si>
    <t>TOTAL EXPENDITURES</t>
  </si>
  <si>
    <t>TOTAL RECEIPTS</t>
  </si>
  <si>
    <t xml:space="preserve">Membership fees </t>
  </si>
  <si>
    <t xml:space="preserve">All amounts expressed in Euros                                       </t>
  </si>
  <si>
    <t>RECEIPTS</t>
  </si>
  <si>
    <t xml:space="preserve">EXPENDITURES </t>
  </si>
  <si>
    <t>Insurances</t>
  </si>
  <si>
    <t>Budget 2016</t>
  </si>
  <si>
    <t>Version:</t>
  </si>
  <si>
    <t>Actual YTD</t>
  </si>
  <si>
    <t>RECEIPTS LESS EXPENDITURES</t>
  </si>
  <si>
    <t>Jan 2016</t>
  </si>
  <si>
    <t>Feb 2016</t>
  </si>
  <si>
    <t>Mar 2016</t>
  </si>
  <si>
    <t>Apr 2016</t>
  </si>
  <si>
    <t>May 2016</t>
  </si>
  <si>
    <t>June 2016</t>
  </si>
  <si>
    <t>July 2016</t>
  </si>
  <si>
    <t>Sept 2016</t>
  </si>
  <si>
    <t>Oct 2016</t>
  </si>
  <si>
    <t>Nov 2016</t>
  </si>
  <si>
    <t>Dec 2016</t>
  </si>
  <si>
    <t>Aug 2016</t>
  </si>
  <si>
    <t>Budget YTD (prorata)</t>
  </si>
  <si>
    <t xml:space="preserve">EGEA 2016 Budget versus Actuals </t>
  </si>
  <si>
    <t>Call for voluntary contributions from national associations/companies</t>
  </si>
  <si>
    <t>Other Receipts</t>
  </si>
  <si>
    <t>Fees &amp; Contributions</t>
  </si>
  <si>
    <t>Automechanika and Autopromotec (split over 2 years)</t>
  </si>
  <si>
    <t xml:space="preserve">Financial revenues </t>
  </si>
  <si>
    <t>EGEA trademark licensing</t>
  </si>
  <si>
    <t>Secretariat</t>
  </si>
  <si>
    <t xml:space="preserve">Office rent &amp; Charges </t>
  </si>
  <si>
    <t>Contingencies for new PC (software/hardware)</t>
  </si>
  <si>
    <t>Depreciation of furnitures</t>
  </si>
  <si>
    <t>Diverse</t>
  </si>
  <si>
    <t xml:space="preserve">Manpower </t>
  </si>
  <si>
    <t>EGEA Office Secretary General, Secretariat Support</t>
  </si>
  <si>
    <t xml:space="preserve">Technical expert (40%): Retainer </t>
  </si>
  <si>
    <t>Finances</t>
  </si>
  <si>
    <t xml:space="preserve">Bookkeeping </t>
  </si>
  <si>
    <t>Audit 2015</t>
  </si>
  <si>
    <t>Legal expertise</t>
  </si>
  <si>
    <t>Regular legal expertise/advice</t>
  </si>
  <si>
    <t xml:space="preserve">Meetings and travelling expenditures </t>
  </si>
  <si>
    <t>Board and General Assemblies meetings &amp; travellings</t>
  </si>
  <si>
    <t>Other meetings &amp; travellings</t>
  </si>
  <si>
    <t>EU Alliances and International Membership</t>
  </si>
  <si>
    <t>AFCAR Membership fee</t>
  </si>
  <si>
    <r>
      <t>FAIB Membership fee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(Federation of European and International Associations in Brussels)</t>
    </r>
  </si>
  <si>
    <r>
      <t xml:space="preserve">CEN Membership fee </t>
    </r>
    <r>
      <rPr>
        <sz val="9"/>
        <rFont val="Arial"/>
        <family val="2"/>
      </rPr>
      <t>(European Standardisation Body)</t>
    </r>
  </si>
  <si>
    <t>EGEA Public Relations</t>
  </si>
  <si>
    <t>Public Relations/EGEA profile brochure</t>
  </si>
  <si>
    <t>EGEA Website/Mail/Logo</t>
  </si>
  <si>
    <t>EGEA Activities</t>
  </si>
  <si>
    <t xml:space="preserve"> Wolk &amp; Leoprechting Market Study</t>
  </si>
  <si>
    <t>Administrative &amp; Office Costs (telephone, fax, post, internet, IT)</t>
  </si>
  <si>
    <t>Technical expert -  exchange rate differential Euros vs GBP</t>
  </si>
  <si>
    <t>Other income (ECSS CITA Tender in 2014)</t>
  </si>
  <si>
    <t>Non-recoverable VAT (in 2014 not included in each line)</t>
  </si>
  <si>
    <t>OTHER</t>
  </si>
  <si>
    <t>Bad debt (In 2014 : Ardis)</t>
  </si>
  <si>
    <t xml:space="preserve">Budget 2015 </t>
  </si>
  <si>
    <t>Conference fee, trainings</t>
  </si>
  <si>
    <t>Translations</t>
  </si>
  <si>
    <t>Forecast (1) /2016</t>
  </si>
  <si>
    <t>2016 05 10</t>
  </si>
  <si>
    <t>EGEA 2016 Budget versus Actuals  - Summary</t>
  </si>
  <si>
    <t>ACTUALS per MONTH</t>
  </si>
  <si>
    <t>YTD Actual</t>
  </si>
  <si>
    <t>Forecast (1) 
2016</t>
  </si>
  <si>
    <t>Taxes on assets and company car</t>
  </si>
  <si>
    <t>Bank charges + exchange rate charges</t>
  </si>
  <si>
    <t>Country/ Member</t>
  </si>
  <si>
    <t xml:space="preserve">Membership Fees 2015 
</t>
  </si>
  <si>
    <r>
      <t xml:space="preserve">Membership Fees 2014 
</t>
    </r>
    <r>
      <rPr>
        <b/>
        <sz val="14"/>
        <rFont val="Arial"/>
        <family val="2"/>
      </rPr>
      <t xml:space="preserve">
</t>
    </r>
  </si>
  <si>
    <t>Austria - AVL DITEST</t>
  </si>
  <si>
    <t>Belgium -  FMA</t>
  </si>
  <si>
    <t>France - GIEG</t>
  </si>
  <si>
    <t>Germany - ASA</t>
  </si>
  <si>
    <t>Great Britain - GEA</t>
  </si>
  <si>
    <t>Italy - AICA</t>
  </si>
  <si>
    <t>Netherlands - RAI AUTOVAK</t>
  </si>
  <si>
    <t>Norway - ABL</t>
  </si>
  <si>
    <t>Poland - STM</t>
  </si>
  <si>
    <t>Russia - ARDIS</t>
  </si>
  <si>
    <t xml:space="preserve">Spain - AFIBA </t>
  </si>
  <si>
    <t>Switzerland - SAA</t>
  </si>
  <si>
    <t>Sweden - FVU</t>
  </si>
  <si>
    <t>Total</t>
  </si>
  <si>
    <t xml:space="preserve"> Membership Fees 2016 
</t>
  </si>
  <si>
    <r>
      <t xml:space="preserve"> Membership Fees 2016 </t>
    </r>
    <r>
      <rPr>
        <b/>
        <sz val="14"/>
        <color indexed="62"/>
        <rFont val="Corbel"/>
        <family val="2"/>
      </rPr>
      <t>(Rev2015 11 12)</t>
    </r>
  </si>
  <si>
    <t xml:space="preserve"> Actual 2015 </t>
  </si>
  <si>
    <t>audited</t>
  </si>
  <si>
    <t>Actual 
2014</t>
  </si>
  <si>
    <t>Audited</t>
  </si>
  <si>
    <t>Outlook
2017</t>
  </si>
  <si>
    <r>
      <t>R2RC Membership fee - Launch of digital right to repair campaign</t>
    </r>
    <r>
      <rPr>
        <sz val="10"/>
        <rFont val="Arial"/>
        <family val="2"/>
      </rPr>
      <t xml:space="preserve"> 
(pending on funding from members)</t>
    </r>
  </si>
  <si>
    <t>Forecast (2) 
2016</t>
  </si>
  <si>
    <t>Forecast (2) /2016</t>
  </si>
  <si>
    <t>Paid?</t>
  </si>
  <si>
    <t>NO</t>
  </si>
  <si>
    <t>2016 10 03</t>
  </si>
  <si>
    <t>YTD  September</t>
  </si>
  <si>
    <t>Budget 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</si>
</sst>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164" formatCode="_-* #,##0_-;\-* #,##0_-;_-* &quot;-&quot;_-;_-@_-"/>
    <numFmt numFmtId="165" formatCode="_-* #,##0.00\ &quot;BF&quot;_-;\-* #,##0.00\ &quot;BF&quot;_-;_-* &quot;-&quot;??\ &quot;BF&quot;_-;_-@_-"/>
    <numFmt numFmtId="166" formatCode="_-* #,##0.00\ _B_F_-;\-* #,##0.00\ _B_F_-;_-* &quot;-&quot;??\ _B_F_-;_-@_-"/>
    <numFmt numFmtId="167" formatCode="#,##0.00000000"/>
    <numFmt numFmtId="168" formatCode="0.0"/>
    <numFmt numFmtId="169" formatCode="#,##0.00\ &quot;€&quot;"/>
    <numFmt numFmtId="170" formatCode="#,##0.00_ ;[Red]\-#,##0.00\ "/>
  </numFmts>
  <fonts count="32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1"/>
      <name val="Arial Narrow"/>
      <family val="2"/>
    </font>
    <font>
      <b/>
      <sz val="18"/>
      <name val="Corbel"/>
      <family val="2"/>
    </font>
    <font>
      <sz val="8"/>
      <name val="Arial"/>
      <family val="2"/>
    </font>
    <font>
      <b/>
      <sz val="18"/>
      <color indexed="62"/>
      <name val="Corbel"/>
      <family val="2"/>
    </font>
    <font>
      <b/>
      <sz val="14"/>
      <color indexed="62"/>
      <name val="Corbel"/>
      <family val="2"/>
    </font>
    <font>
      <sz val="10"/>
      <color indexed="18"/>
      <name val="Arial"/>
      <family val="2"/>
    </font>
    <font>
      <sz val="18"/>
      <color indexed="1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2"/>
      <color indexed="10"/>
      <name val="Arial"/>
      <family val="2"/>
    </font>
    <font>
      <b/>
      <sz val="13"/>
      <color rgb="FFFF0000"/>
      <name val="Arial"/>
      <family val="2"/>
    </font>
    <font>
      <b/>
      <sz val="13"/>
      <color theme="1"/>
      <name val="Arial"/>
      <family val="2"/>
    </font>
    <font>
      <b/>
      <sz val="12"/>
      <color rgb="FFFF0000"/>
      <name val="Arial"/>
      <family val="2"/>
    </font>
    <font>
      <b/>
      <i/>
      <sz val="10"/>
      <color rgb="FFFF0000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ECC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42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/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62">
    <xf numFmtId="0" fontId="0" fillId="0" borderId="0" xfId="0"/>
    <xf numFmtId="0" fontId="7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8" fillId="0" borderId="0" xfId="0" applyFont="1" applyFill="1" applyBorder="1" applyAlignment="1">
      <alignment horizontal="left" vertical="center"/>
    </xf>
    <xf numFmtId="0" fontId="1" fillId="0" borderId="0" xfId="0" applyFont="1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167" fontId="0" fillId="0" borderId="0" xfId="0" applyNumberFormat="1"/>
    <xf numFmtId="0" fontId="4" fillId="0" borderId="0" xfId="0" applyFont="1"/>
    <xf numFmtId="14" fontId="4" fillId="0" borderId="0" xfId="0" applyNumberFormat="1" applyFont="1"/>
    <xf numFmtId="41" fontId="22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/>
    </xf>
    <xf numFmtId="164" fontId="9" fillId="3" borderId="5" xfId="0" applyNumberFormat="1" applyFont="1" applyFill="1" applyBorder="1" applyAlignment="1">
      <alignment vertical="center"/>
    </xf>
    <xf numFmtId="164" fontId="9" fillId="4" borderId="5" xfId="0" applyNumberFormat="1" applyFont="1" applyFill="1" applyBorder="1" applyAlignment="1">
      <alignment vertical="center"/>
    </xf>
    <xf numFmtId="164" fontId="9" fillId="5" borderId="5" xfId="0" applyNumberFormat="1" applyFont="1" applyFill="1" applyBorder="1" applyAlignment="1">
      <alignment vertical="center"/>
    </xf>
    <xf numFmtId="0" fontId="2" fillId="6" borderId="2" xfId="0" applyFont="1" applyFill="1" applyBorder="1" applyAlignment="1">
      <alignment horizontal="left"/>
    </xf>
    <xf numFmtId="164" fontId="7" fillId="6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41" fontId="22" fillId="2" borderId="6" xfId="0" applyNumberFormat="1" applyFont="1" applyFill="1" applyBorder="1" applyAlignment="1">
      <alignment horizontal="center" vertical="center"/>
    </xf>
    <xf numFmtId="41" fontId="22" fillId="2" borderId="7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164" fontId="9" fillId="3" borderId="9" xfId="0" applyNumberFormat="1" applyFont="1" applyFill="1" applyBorder="1" applyAlignment="1">
      <alignment vertical="center"/>
    </xf>
    <xf numFmtId="164" fontId="9" fillId="3" borderId="10" xfId="0" applyNumberFormat="1" applyFont="1" applyFill="1" applyBorder="1" applyAlignment="1">
      <alignment vertical="center"/>
    </xf>
    <xf numFmtId="164" fontId="9" fillId="4" borderId="11" xfId="2" applyNumberFormat="1" applyFont="1" applyFill="1" applyBorder="1" applyAlignment="1">
      <alignment vertical="center"/>
    </xf>
    <xf numFmtId="164" fontId="9" fillId="4" borderId="9" xfId="0" applyNumberFormat="1" applyFont="1" applyFill="1" applyBorder="1" applyAlignment="1">
      <alignment vertical="center"/>
    </xf>
    <xf numFmtId="164" fontId="9" fillId="5" borderId="9" xfId="0" applyNumberFormat="1" applyFont="1" applyFill="1" applyBorder="1" applyAlignment="1">
      <alignment vertical="center"/>
    </xf>
    <xf numFmtId="164" fontId="9" fillId="4" borderId="10" xfId="0" applyNumberFormat="1" applyFont="1" applyFill="1" applyBorder="1" applyAlignment="1">
      <alignment vertical="center"/>
    </xf>
    <xf numFmtId="164" fontId="9" fillId="5" borderId="10" xfId="0" applyNumberFormat="1" applyFont="1" applyFill="1" applyBorder="1" applyAlignment="1">
      <alignment vertical="center"/>
    </xf>
    <xf numFmtId="0" fontId="2" fillId="0" borderId="12" xfId="0" applyFont="1" applyBorder="1" applyAlignment="1">
      <alignment horizontal="left"/>
    </xf>
    <xf numFmtId="0" fontId="2" fillId="6" borderId="13" xfId="0" applyFont="1" applyFill="1" applyBorder="1" applyAlignment="1">
      <alignment horizontal="left"/>
    </xf>
    <xf numFmtId="0" fontId="9" fillId="0" borderId="14" xfId="0" quotePrefix="1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left" vertical="center" wrapText="1"/>
    </xf>
    <xf numFmtId="0" fontId="23" fillId="2" borderId="13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 wrapText="1"/>
    </xf>
    <xf numFmtId="168" fontId="2" fillId="0" borderId="16" xfId="0" applyNumberFormat="1" applyFont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5" fillId="7" borderId="6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Fill="1"/>
    <xf numFmtId="0" fontId="3" fillId="2" borderId="13" xfId="0" applyFont="1" applyFill="1" applyBorder="1" applyAlignment="1">
      <alignment vertical="center"/>
    </xf>
    <xf numFmtId="49" fontId="5" fillId="7" borderId="2" xfId="0" applyNumberFormat="1" applyFont="1" applyFill="1" applyBorder="1" applyAlignment="1">
      <alignment horizontal="center" vertical="center" wrapText="1"/>
    </xf>
    <xf numFmtId="49" fontId="5" fillId="7" borderId="2" xfId="0" applyNumberFormat="1" applyFont="1" applyFill="1" applyBorder="1" applyAlignment="1">
      <alignment vertical="center" wrapText="1"/>
    </xf>
    <xf numFmtId="49" fontId="5" fillId="7" borderId="1" xfId="0" applyNumberFormat="1" applyFont="1" applyFill="1" applyBorder="1" applyAlignment="1">
      <alignment vertical="center" wrapText="1"/>
    </xf>
    <xf numFmtId="164" fontId="9" fillId="8" borderId="19" xfId="0" applyNumberFormat="1" applyFont="1" applyFill="1" applyBorder="1" applyAlignment="1">
      <alignment vertical="center"/>
    </xf>
    <xf numFmtId="164" fontId="9" fillId="8" borderId="20" xfId="0" applyNumberFormat="1" applyFont="1" applyFill="1" applyBorder="1" applyAlignment="1">
      <alignment vertical="center"/>
    </xf>
    <xf numFmtId="164" fontId="9" fillId="8" borderId="21" xfId="0" applyNumberFormat="1" applyFont="1" applyFill="1" applyBorder="1" applyAlignment="1">
      <alignment vertical="center"/>
    </xf>
    <xf numFmtId="0" fontId="5" fillId="5" borderId="2" xfId="0" applyFont="1" applyFill="1" applyBorder="1" applyAlignment="1">
      <alignment horizontal="center" vertical="center" wrapText="1"/>
    </xf>
    <xf numFmtId="164" fontId="7" fillId="6" borderId="7" xfId="0" applyNumberFormat="1" applyFont="1" applyFill="1" applyBorder="1" applyAlignment="1">
      <alignment horizontal="left" vertical="center" wrapText="1"/>
    </xf>
    <xf numFmtId="3" fontId="9" fillId="0" borderId="19" xfId="0" applyNumberFormat="1" applyFont="1" applyFill="1" applyBorder="1" applyAlignment="1">
      <alignment vertical="center"/>
    </xf>
    <xf numFmtId="3" fontId="9" fillId="0" borderId="22" xfId="0" applyNumberFormat="1" applyFont="1" applyFill="1" applyBorder="1" applyAlignment="1">
      <alignment vertical="center"/>
    </xf>
    <xf numFmtId="164" fontId="9" fillId="0" borderId="19" xfId="0" applyNumberFormat="1" applyFont="1" applyFill="1" applyBorder="1" applyAlignment="1">
      <alignment vertical="center"/>
    </xf>
    <xf numFmtId="164" fontId="9" fillId="0" borderId="22" xfId="0" applyNumberFormat="1" applyFont="1" applyFill="1" applyBorder="1" applyAlignment="1">
      <alignment vertical="center"/>
    </xf>
    <xf numFmtId="164" fontId="9" fillId="0" borderId="11" xfId="0" applyNumberFormat="1" applyFont="1" applyFill="1" applyBorder="1" applyAlignment="1">
      <alignment vertical="center"/>
    </xf>
    <xf numFmtId="164" fontId="9" fillId="0" borderId="23" xfId="0" applyNumberFormat="1" applyFont="1" applyFill="1" applyBorder="1" applyAlignment="1">
      <alignment vertical="center"/>
    </xf>
    <xf numFmtId="164" fontId="9" fillId="0" borderId="24" xfId="0" applyNumberFormat="1" applyFont="1" applyFill="1" applyBorder="1" applyAlignment="1">
      <alignment vertical="center"/>
    </xf>
    <xf numFmtId="164" fontId="9" fillId="0" borderId="25" xfId="0" applyNumberFormat="1" applyFont="1" applyFill="1" applyBorder="1" applyAlignment="1">
      <alignment vertical="center"/>
    </xf>
    <xf numFmtId="0" fontId="5" fillId="9" borderId="26" xfId="0" quotePrefix="1" applyFont="1" applyFill="1" applyBorder="1" applyAlignment="1">
      <alignment vertical="center"/>
    </xf>
    <xf numFmtId="0" fontId="0" fillId="9" borderId="27" xfId="0" applyFill="1" applyBorder="1"/>
    <xf numFmtId="164" fontId="8" fillId="9" borderId="28" xfId="0" applyNumberFormat="1" applyFont="1" applyFill="1" applyBorder="1" applyAlignment="1">
      <alignment vertical="center"/>
    </xf>
    <xf numFmtId="0" fontId="24" fillId="6" borderId="6" xfId="0" applyFont="1" applyFill="1" applyBorder="1" applyAlignment="1">
      <alignment horizontal="center" vertical="center"/>
    </xf>
    <xf numFmtId="0" fontId="5" fillId="9" borderId="29" xfId="0" applyFont="1" applyFill="1" applyBorder="1" applyAlignment="1">
      <alignment vertical="center"/>
    </xf>
    <xf numFmtId="164" fontId="8" fillId="9" borderId="30" xfId="0" applyNumberFormat="1" applyFont="1" applyFill="1" applyBorder="1" applyAlignment="1">
      <alignment vertical="center" wrapText="1"/>
    </xf>
    <xf numFmtId="0" fontId="4" fillId="9" borderId="31" xfId="0" applyFont="1" applyFill="1" applyBorder="1"/>
    <xf numFmtId="0" fontId="5" fillId="9" borderId="31" xfId="0" applyFont="1" applyFill="1" applyBorder="1" applyAlignment="1">
      <alignment vertical="center"/>
    </xf>
    <xf numFmtId="164" fontId="8" fillId="9" borderId="30" xfId="0" applyNumberFormat="1" applyFont="1" applyFill="1" applyBorder="1" applyAlignment="1">
      <alignment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168" fontId="2" fillId="0" borderId="34" xfId="0" applyNumberFormat="1" applyFont="1" applyBorder="1" applyAlignment="1">
      <alignment horizontal="left" vertical="center"/>
    </xf>
    <xf numFmtId="0" fontId="9" fillId="0" borderId="35" xfId="0" applyFont="1" applyFill="1" applyBorder="1" applyAlignment="1">
      <alignment horizontal="left" vertical="center" wrapText="1"/>
    </xf>
    <xf numFmtId="164" fontId="9" fillId="3" borderId="36" xfId="0" applyNumberFormat="1" applyFont="1" applyFill="1" applyBorder="1" applyAlignment="1">
      <alignment vertical="center"/>
    </xf>
    <xf numFmtId="168" fontId="5" fillId="9" borderId="29" xfId="0" applyNumberFormat="1" applyFont="1" applyFill="1" applyBorder="1" applyAlignment="1">
      <alignment horizontal="left" vertical="center"/>
    </xf>
    <xf numFmtId="0" fontId="9" fillId="9" borderId="31" xfId="0" applyFont="1" applyFill="1" applyBorder="1" applyAlignment="1">
      <alignment vertical="center" wrapText="1"/>
    </xf>
    <xf numFmtId="0" fontId="9" fillId="9" borderId="31" xfId="0" applyFont="1" applyFill="1" applyBorder="1"/>
    <xf numFmtId="1" fontId="10" fillId="0" borderId="0" xfId="0" applyNumberFormat="1" applyFont="1"/>
    <xf numFmtId="41" fontId="8" fillId="9" borderId="30" xfId="0" applyNumberFormat="1" applyFont="1" applyFill="1" applyBorder="1" applyAlignment="1">
      <alignment vertical="center"/>
    </xf>
    <xf numFmtId="164" fontId="9" fillId="8" borderId="24" xfId="0" applyNumberFormat="1" applyFont="1" applyFill="1" applyBorder="1" applyAlignment="1">
      <alignment vertical="center"/>
    </xf>
    <xf numFmtId="164" fontId="8" fillId="9" borderId="37" xfId="0" applyNumberFormat="1" applyFont="1" applyFill="1" applyBorder="1" applyAlignment="1">
      <alignment vertical="center"/>
    </xf>
    <xf numFmtId="164" fontId="9" fillId="8" borderId="11" xfId="0" applyNumberFormat="1" applyFont="1" applyFill="1" applyBorder="1" applyAlignment="1">
      <alignment vertical="center"/>
    </xf>
    <xf numFmtId="164" fontId="7" fillId="6" borderId="6" xfId="0" applyNumberFormat="1" applyFont="1" applyFill="1" applyBorder="1" applyAlignment="1">
      <alignment horizontal="left" vertical="center" wrapText="1"/>
    </xf>
    <xf numFmtId="164" fontId="9" fillId="8" borderId="38" xfId="0" applyNumberFormat="1" applyFont="1" applyFill="1" applyBorder="1" applyAlignment="1">
      <alignment vertical="center"/>
    </xf>
    <xf numFmtId="164" fontId="8" fillId="9" borderId="39" xfId="0" applyNumberFormat="1" applyFont="1" applyFill="1" applyBorder="1" applyAlignment="1">
      <alignment vertical="center"/>
    </xf>
    <xf numFmtId="0" fontId="2" fillId="0" borderId="0" xfId="0" applyFont="1"/>
    <xf numFmtId="0" fontId="7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6" fillId="10" borderId="13" xfId="0" applyFont="1" applyFill="1" applyBorder="1" applyAlignment="1">
      <alignment vertical="center" wrapText="1"/>
    </xf>
    <xf numFmtId="0" fontId="6" fillId="10" borderId="6" xfId="0" applyFont="1" applyFill="1" applyBorder="1" applyAlignment="1">
      <alignment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textRotation="90"/>
    </xf>
    <xf numFmtId="0" fontId="5" fillId="0" borderId="41" xfId="0" applyFont="1" applyBorder="1" applyAlignment="1">
      <alignment horizontal="center" vertical="center" textRotation="90"/>
    </xf>
    <xf numFmtId="164" fontId="8" fillId="9" borderId="28" xfId="0" applyNumberFormat="1" applyFont="1" applyFill="1" applyBorder="1" applyAlignment="1">
      <alignment horizontal="left" vertical="center" wrapText="1"/>
    </xf>
    <xf numFmtId="164" fontId="8" fillId="9" borderId="39" xfId="0" applyNumberFormat="1" applyFont="1" applyFill="1" applyBorder="1" applyAlignment="1">
      <alignment horizontal="left" vertical="center" wrapText="1"/>
    </xf>
    <xf numFmtId="17" fontId="5" fillId="0" borderId="6" xfId="0" applyNumberFormat="1" applyFont="1" applyFill="1" applyBorder="1" applyAlignment="1">
      <alignment vertical="center" wrapText="1"/>
    </xf>
    <xf numFmtId="17" fontId="5" fillId="0" borderId="42" xfId="0" applyNumberFormat="1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vertical="center"/>
    </xf>
    <xf numFmtId="0" fontId="5" fillId="6" borderId="6" xfId="0" applyFont="1" applyFill="1" applyBorder="1" applyAlignment="1">
      <alignment vertical="center"/>
    </xf>
    <xf numFmtId="17" fontId="5" fillId="6" borderId="6" xfId="0" applyNumberFormat="1" applyFont="1" applyFill="1" applyBorder="1" applyAlignment="1">
      <alignment vertical="center" wrapText="1"/>
    </xf>
    <xf numFmtId="17" fontId="5" fillId="6" borderId="42" xfId="0" applyNumberFormat="1" applyFont="1" applyFill="1" applyBorder="1" applyAlignment="1">
      <alignment vertical="center" wrapText="1"/>
    </xf>
    <xf numFmtId="0" fontId="9" fillId="9" borderId="4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vertical="center" textRotation="90"/>
    </xf>
    <xf numFmtId="0" fontId="11" fillId="0" borderId="40" xfId="0" applyFont="1" applyBorder="1" applyAlignment="1">
      <alignment vertical="center" textRotation="90"/>
    </xf>
    <xf numFmtId="164" fontId="8" fillId="9" borderId="28" xfId="0" applyNumberFormat="1" applyFont="1" applyFill="1" applyBorder="1" applyAlignment="1">
      <alignment horizontal="right" vertical="center"/>
    </xf>
    <xf numFmtId="0" fontId="5" fillId="0" borderId="44" xfId="0" applyFont="1" applyBorder="1" applyAlignment="1">
      <alignment horizontal="center" vertical="center" textRotation="90"/>
    </xf>
    <xf numFmtId="0" fontId="9" fillId="0" borderId="0" xfId="0" applyFont="1" applyFill="1" applyBorder="1" applyAlignment="1">
      <alignment vertical="center"/>
    </xf>
    <xf numFmtId="164" fontId="9" fillId="3" borderId="45" xfId="0" applyNumberFormat="1" applyFont="1" applyFill="1" applyBorder="1" applyAlignment="1">
      <alignment vertical="center"/>
    </xf>
    <xf numFmtId="164" fontId="26" fillId="4" borderId="45" xfId="0" applyNumberFormat="1" applyFont="1" applyFill="1" applyBorder="1" applyAlignment="1">
      <alignment vertical="center"/>
    </xf>
    <xf numFmtId="164" fontId="9" fillId="5" borderId="45" xfId="0" applyNumberFormat="1" applyFont="1" applyFill="1" applyBorder="1" applyAlignment="1">
      <alignment vertical="center"/>
    </xf>
    <xf numFmtId="164" fontId="9" fillId="8" borderId="46" xfId="0" applyNumberFormat="1" applyFont="1" applyFill="1" applyBorder="1" applyAlignment="1">
      <alignment vertical="center"/>
    </xf>
    <xf numFmtId="164" fontId="9" fillId="0" borderId="46" xfId="0" applyNumberFormat="1" applyFont="1" applyFill="1" applyBorder="1" applyAlignment="1">
      <alignment vertical="center"/>
    </xf>
    <xf numFmtId="164" fontId="8" fillId="9" borderId="30" xfId="0" applyNumberFormat="1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textRotation="90"/>
    </xf>
    <xf numFmtId="168" fontId="2" fillId="0" borderId="47" xfId="0" applyNumberFormat="1" applyFont="1" applyBorder="1" applyAlignment="1">
      <alignment horizontal="left" vertical="center"/>
    </xf>
    <xf numFmtId="164" fontId="8" fillId="9" borderId="37" xfId="0" applyNumberFormat="1" applyFont="1" applyFill="1" applyBorder="1" applyAlignment="1">
      <alignment horizontal="right" vertical="center"/>
    </xf>
    <xf numFmtId="164" fontId="8" fillId="9" borderId="48" xfId="0" applyNumberFormat="1" applyFont="1" applyFill="1" applyBorder="1" applyAlignment="1">
      <alignment horizontal="left" vertical="center" wrapText="1"/>
    </xf>
    <xf numFmtId="164" fontId="8" fillId="9" borderId="39" xfId="0" applyNumberFormat="1" applyFont="1" applyFill="1" applyBorder="1" applyAlignment="1">
      <alignment horizontal="right" vertical="center"/>
    </xf>
    <xf numFmtId="164" fontId="9" fillId="5" borderId="10" xfId="2" applyNumberFormat="1" applyFont="1" applyFill="1" applyBorder="1" applyAlignment="1">
      <alignment vertical="center"/>
    </xf>
    <xf numFmtId="164" fontId="9" fillId="5" borderId="9" xfId="2" applyNumberFormat="1" applyFont="1" applyFill="1" applyBorder="1" applyAlignment="1">
      <alignment vertical="center"/>
    </xf>
    <xf numFmtId="164" fontId="9" fillId="8" borderId="20" xfId="2" applyNumberFormat="1" applyFont="1" applyFill="1" applyBorder="1" applyAlignment="1">
      <alignment vertical="center"/>
    </xf>
    <xf numFmtId="164" fontId="9" fillId="8" borderId="19" xfId="2" applyNumberFormat="1" applyFont="1" applyFill="1" applyBorder="1" applyAlignment="1">
      <alignment vertical="center"/>
    </xf>
    <xf numFmtId="164" fontId="9" fillId="0" borderId="11" xfId="2" applyNumberFormat="1" applyFont="1" applyFill="1" applyBorder="1" applyAlignment="1">
      <alignment vertical="center"/>
    </xf>
    <xf numFmtId="164" fontId="9" fillId="0" borderId="23" xfId="2" applyNumberFormat="1" applyFont="1" applyFill="1" applyBorder="1" applyAlignment="1">
      <alignment vertical="center"/>
    </xf>
    <xf numFmtId="164" fontId="9" fillId="4" borderId="10" xfId="2" applyNumberFormat="1" applyFont="1" applyFill="1" applyBorder="1" applyAlignment="1">
      <alignment vertical="center"/>
    </xf>
    <xf numFmtId="164" fontId="8" fillId="9" borderId="30" xfId="2" applyNumberFormat="1" applyFont="1" applyFill="1" applyBorder="1" applyAlignment="1">
      <alignment vertical="center" wrapText="1"/>
    </xf>
    <xf numFmtId="164" fontId="8" fillId="9" borderId="49" xfId="2" applyNumberFormat="1" applyFont="1" applyFill="1" applyBorder="1" applyAlignment="1">
      <alignment vertical="center" wrapText="1"/>
    </xf>
    <xf numFmtId="164" fontId="8" fillId="9" borderId="43" xfId="2" applyNumberFormat="1" applyFont="1" applyFill="1" applyBorder="1" applyAlignment="1">
      <alignment vertical="center" wrapText="1"/>
    </xf>
    <xf numFmtId="164" fontId="9" fillId="4" borderId="9" xfId="2" applyNumberFormat="1" applyFont="1" applyFill="1" applyBorder="1" applyAlignment="1">
      <alignment vertical="center"/>
    </xf>
    <xf numFmtId="164" fontId="9" fillId="0" borderId="19" xfId="2" applyNumberFormat="1" applyFont="1" applyFill="1" applyBorder="1" applyAlignment="1">
      <alignment vertical="center"/>
    </xf>
    <xf numFmtId="164" fontId="26" fillId="4" borderId="10" xfId="2" applyNumberFormat="1" applyFont="1" applyFill="1" applyBorder="1" applyAlignment="1">
      <alignment vertical="center" wrapText="1"/>
    </xf>
    <xf numFmtId="164" fontId="26" fillId="5" borderId="10" xfId="2" applyNumberFormat="1" applyFont="1" applyFill="1" applyBorder="1" applyAlignment="1">
      <alignment vertical="center" wrapText="1"/>
    </xf>
    <xf numFmtId="164" fontId="26" fillId="5" borderId="9" xfId="2" applyNumberFormat="1" applyFont="1" applyFill="1" applyBorder="1" applyAlignment="1">
      <alignment vertical="center" wrapText="1"/>
    </xf>
    <xf numFmtId="164" fontId="9" fillId="8" borderId="11" xfId="2" applyNumberFormat="1" applyFont="1" applyFill="1" applyBorder="1" applyAlignment="1">
      <alignment vertical="center"/>
    </xf>
    <xf numFmtId="164" fontId="9" fillId="0" borderId="11" xfId="2" applyNumberFormat="1" applyFont="1" applyFill="1" applyBorder="1" applyAlignment="1">
      <alignment vertical="center" wrapText="1"/>
    </xf>
    <xf numFmtId="164" fontId="8" fillId="9" borderId="30" xfId="2" applyNumberFormat="1" applyFont="1" applyFill="1" applyBorder="1" applyAlignment="1">
      <alignment vertical="center"/>
    </xf>
    <xf numFmtId="164" fontId="8" fillId="9" borderId="49" xfId="2" applyNumberFormat="1" applyFont="1" applyFill="1" applyBorder="1" applyAlignment="1">
      <alignment vertical="center"/>
    </xf>
    <xf numFmtId="164" fontId="8" fillId="9" borderId="43" xfId="2" applyNumberFormat="1" applyFont="1" applyFill="1" applyBorder="1" applyAlignment="1">
      <alignment vertical="center"/>
    </xf>
    <xf numFmtId="164" fontId="9" fillId="4" borderId="19" xfId="2" applyNumberFormat="1" applyFont="1" applyFill="1" applyBorder="1" applyAlignment="1">
      <alignment vertical="center"/>
    </xf>
    <xf numFmtId="164" fontId="9" fillId="4" borderId="46" xfId="2" applyNumberFormat="1" applyFont="1" applyFill="1" applyBorder="1" applyAlignment="1">
      <alignment vertical="center"/>
    </xf>
    <xf numFmtId="164" fontId="9" fillId="5" borderId="45" xfId="2" applyNumberFormat="1" applyFont="1" applyFill="1" applyBorder="1" applyAlignment="1">
      <alignment vertical="center"/>
    </xf>
    <xf numFmtId="164" fontId="9" fillId="0" borderId="46" xfId="2" applyNumberFormat="1" applyFont="1" applyFill="1" applyBorder="1" applyAlignment="1">
      <alignment vertical="center"/>
    </xf>
    <xf numFmtId="164" fontId="9" fillId="4" borderId="50" xfId="2" applyNumberFormat="1" applyFont="1" applyFill="1" applyBorder="1" applyAlignment="1">
      <alignment vertical="center"/>
    </xf>
    <xf numFmtId="164" fontId="9" fillId="5" borderId="36" xfId="2" applyNumberFormat="1" applyFont="1" applyFill="1" applyBorder="1" applyAlignment="1">
      <alignment vertical="center"/>
    </xf>
    <xf numFmtId="164" fontId="9" fillId="8" borderId="50" xfId="2" applyNumberFormat="1" applyFont="1" applyFill="1" applyBorder="1" applyAlignment="1">
      <alignment vertical="center"/>
    </xf>
    <xf numFmtId="164" fontId="9" fillId="0" borderId="50" xfId="2" applyNumberFormat="1" applyFont="1" applyFill="1" applyBorder="1" applyAlignment="1">
      <alignment vertical="center"/>
    </xf>
    <xf numFmtId="164" fontId="9" fillId="8" borderId="46" xfId="2" applyNumberFormat="1" applyFont="1" applyFill="1" applyBorder="1" applyAlignment="1">
      <alignment vertical="center"/>
    </xf>
    <xf numFmtId="0" fontId="0" fillId="0" borderId="51" xfId="0" applyBorder="1"/>
    <xf numFmtId="14" fontId="27" fillId="6" borderId="1" xfId="0" applyNumberFormat="1" applyFont="1" applyFill="1" applyBorder="1" applyAlignment="1">
      <alignment horizontal="center" vertical="center" wrapText="1"/>
    </xf>
    <xf numFmtId="164" fontId="28" fillId="5" borderId="9" xfId="2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 textRotation="90"/>
    </xf>
    <xf numFmtId="164" fontId="9" fillId="8" borderId="41" xfId="2" applyNumberFormat="1" applyFont="1" applyFill="1" applyBorder="1" applyAlignment="1">
      <alignment vertical="center"/>
    </xf>
    <xf numFmtId="0" fontId="1" fillId="0" borderId="0" xfId="0" applyFont="1" applyBorder="1" applyAlignment="1">
      <alignment horizontal="left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vertical="center"/>
    </xf>
    <xf numFmtId="0" fontId="5" fillId="0" borderId="26" xfId="0" quotePrefix="1" applyFont="1" applyFill="1" applyBorder="1" applyAlignment="1">
      <alignment vertical="center"/>
    </xf>
    <xf numFmtId="0" fontId="0" fillId="0" borderId="27" xfId="0" applyFill="1" applyBorder="1"/>
    <xf numFmtId="0" fontId="5" fillId="0" borderId="52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vertical="center"/>
    </xf>
    <xf numFmtId="0" fontId="9" fillId="0" borderId="53" xfId="0" applyFont="1" applyFill="1" applyBorder="1"/>
    <xf numFmtId="0" fontId="4" fillId="0" borderId="53" xfId="0" applyFont="1" applyFill="1" applyBorder="1"/>
    <xf numFmtId="0" fontId="9" fillId="0" borderId="53" xfId="0" applyFont="1" applyFill="1" applyBorder="1" applyAlignment="1">
      <alignment vertical="center" wrapText="1"/>
    </xf>
    <xf numFmtId="0" fontId="5" fillId="0" borderId="54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vertical="center"/>
    </xf>
    <xf numFmtId="0" fontId="5" fillId="0" borderId="56" xfId="0" applyFont="1" applyFill="1" applyBorder="1" applyAlignment="1">
      <alignment vertical="center"/>
    </xf>
    <xf numFmtId="168" fontId="5" fillId="0" borderId="56" xfId="0" applyNumberFormat="1" applyFont="1" applyFill="1" applyBorder="1" applyAlignment="1">
      <alignment horizontal="left" vertical="center"/>
    </xf>
    <xf numFmtId="0" fontId="9" fillId="0" borderId="57" xfId="0" applyFont="1" applyFill="1" applyBorder="1" applyAlignment="1">
      <alignment horizontal="left" vertical="center" wrapText="1"/>
    </xf>
    <xf numFmtId="0" fontId="5" fillId="0" borderId="58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vertical="center"/>
    </xf>
    <xf numFmtId="0" fontId="5" fillId="4" borderId="59" xfId="0" applyFont="1" applyFill="1" applyBorder="1" applyAlignment="1">
      <alignment horizontal="center" vertical="center" wrapText="1"/>
    </xf>
    <xf numFmtId="0" fontId="5" fillId="5" borderId="59" xfId="0" applyFont="1" applyFill="1" applyBorder="1" applyAlignment="1">
      <alignment horizontal="center" vertical="center" wrapText="1"/>
    </xf>
    <xf numFmtId="0" fontId="5" fillId="5" borderId="60" xfId="0" applyFont="1" applyFill="1" applyBorder="1" applyAlignment="1">
      <alignment horizontal="center" vertical="center" wrapText="1"/>
    </xf>
    <xf numFmtId="0" fontId="5" fillId="8" borderId="60" xfId="0" applyFont="1" applyFill="1" applyBorder="1" applyAlignment="1">
      <alignment horizontal="center" vertical="center" wrapText="1"/>
    </xf>
    <xf numFmtId="14" fontId="27" fillId="4" borderId="5" xfId="0" applyNumberFormat="1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14" fontId="27" fillId="5" borderId="5" xfId="0" applyNumberFormat="1" applyFont="1" applyFill="1" applyBorder="1" applyAlignment="1">
      <alignment horizontal="center" vertical="center" wrapText="1"/>
    </xf>
    <xf numFmtId="0" fontId="5" fillId="8" borderId="59" xfId="0" applyFont="1" applyFill="1" applyBorder="1" applyAlignment="1">
      <alignment horizontal="center" vertical="center"/>
    </xf>
    <xf numFmtId="49" fontId="5" fillId="7" borderId="1" xfId="0" applyNumberFormat="1" applyFont="1" applyFill="1" applyBorder="1" applyAlignment="1">
      <alignment horizontal="center" vertical="center" wrapText="1"/>
    </xf>
    <xf numFmtId="164" fontId="9" fillId="0" borderId="28" xfId="0" applyNumberFormat="1" applyFont="1" applyFill="1" applyBorder="1" applyAlignment="1">
      <alignment horizontal="right" vertical="center"/>
    </xf>
    <xf numFmtId="164" fontId="9" fillId="0" borderId="30" xfId="0" applyNumberFormat="1" applyFont="1" applyFill="1" applyBorder="1" applyAlignment="1">
      <alignment horizontal="right" vertical="center"/>
    </xf>
    <xf numFmtId="164" fontId="9" fillId="0" borderId="61" xfId="0" applyNumberFormat="1" applyFont="1" applyFill="1" applyBorder="1" applyAlignment="1">
      <alignment horizontal="right" vertical="center"/>
    </xf>
    <xf numFmtId="164" fontId="9" fillId="0" borderId="62" xfId="0" applyNumberFormat="1" applyFont="1" applyFill="1" applyBorder="1" applyAlignment="1">
      <alignment horizontal="right" vertical="center"/>
    </xf>
    <xf numFmtId="17" fontId="5" fillId="0" borderId="13" xfId="0" applyNumberFormat="1" applyFont="1" applyFill="1" applyBorder="1" applyAlignment="1">
      <alignment vertical="center" wrapText="1"/>
    </xf>
    <xf numFmtId="164" fontId="9" fillId="0" borderId="5" xfId="0" applyNumberFormat="1" applyFont="1" applyFill="1" applyBorder="1" applyAlignment="1">
      <alignment horizontal="right" vertical="center"/>
    </xf>
    <xf numFmtId="0" fontId="0" fillId="0" borderId="12" xfId="0" applyBorder="1"/>
    <xf numFmtId="0" fontId="7" fillId="0" borderId="0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46" xfId="0" applyFill="1" applyBorder="1"/>
    <xf numFmtId="0" fontId="2" fillId="0" borderId="13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 vertical="center" wrapText="1"/>
    </xf>
    <xf numFmtId="164" fontId="7" fillId="0" borderId="13" xfId="0" applyNumberFormat="1" applyFont="1" applyFill="1" applyBorder="1" applyAlignment="1">
      <alignment horizontal="left" vertical="center" wrapText="1"/>
    </xf>
    <xf numFmtId="164" fontId="7" fillId="0" borderId="6" xfId="0" applyNumberFormat="1" applyFont="1" applyFill="1" applyBorder="1" applyAlignment="1">
      <alignment horizontal="left" vertical="center" wrapText="1"/>
    </xf>
    <xf numFmtId="167" fontId="0" fillId="0" borderId="0" xfId="0" applyNumberFormat="1" applyFill="1"/>
    <xf numFmtId="164" fontId="9" fillId="5" borderId="28" xfId="0" applyNumberFormat="1" applyFont="1" applyFill="1" applyBorder="1" applyAlignment="1">
      <alignment horizontal="right" vertical="center"/>
    </xf>
    <xf numFmtId="164" fontId="9" fillId="5" borderId="5" xfId="0" applyNumberFormat="1" applyFont="1" applyFill="1" applyBorder="1" applyAlignment="1">
      <alignment horizontal="right" vertical="center"/>
    </xf>
    <xf numFmtId="164" fontId="9" fillId="11" borderId="28" xfId="0" applyNumberFormat="1" applyFont="1" applyFill="1" applyBorder="1" applyAlignment="1">
      <alignment horizontal="right" vertical="center"/>
    </xf>
    <xf numFmtId="164" fontId="9" fillId="11" borderId="5" xfId="0" applyNumberFormat="1" applyFont="1" applyFill="1" applyBorder="1" applyAlignment="1">
      <alignment horizontal="right" vertical="center"/>
    </xf>
    <xf numFmtId="0" fontId="5" fillId="11" borderId="5" xfId="0" applyFont="1" applyFill="1" applyBorder="1" applyAlignment="1">
      <alignment horizontal="center" vertical="center"/>
    </xf>
    <xf numFmtId="164" fontId="9" fillId="11" borderId="30" xfId="0" applyNumberFormat="1" applyFont="1" applyFill="1" applyBorder="1" applyAlignment="1">
      <alignment horizontal="right" vertical="center"/>
    </xf>
    <xf numFmtId="164" fontId="9" fillId="11" borderId="61" xfId="0" applyNumberFormat="1" applyFont="1" applyFill="1" applyBorder="1" applyAlignment="1">
      <alignment horizontal="right" vertical="center"/>
    </xf>
    <xf numFmtId="164" fontId="9" fillId="11" borderId="62" xfId="0" applyNumberFormat="1" applyFont="1" applyFill="1" applyBorder="1" applyAlignment="1">
      <alignment horizontal="right" vertical="center"/>
    </xf>
    <xf numFmtId="0" fontId="5" fillId="6" borderId="1" xfId="0" applyFont="1" applyFill="1" applyBorder="1" applyAlignment="1">
      <alignment vertical="center"/>
    </xf>
    <xf numFmtId="0" fontId="27" fillId="6" borderId="1" xfId="0" applyFont="1" applyFill="1" applyBorder="1" applyAlignment="1">
      <alignment horizontal="center" vertical="center"/>
    </xf>
    <xf numFmtId="49" fontId="5" fillId="6" borderId="1" xfId="0" applyNumberFormat="1" applyFont="1" applyFill="1" applyBorder="1" applyAlignment="1">
      <alignment horizontal="center" vertical="center" wrapText="1"/>
    </xf>
    <xf numFmtId="17" fontId="5" fillId="6" borderId="1" xfId="0" applyNumberFormat="1" applyFont="1" applyFill="1" applyBorder="1" applyAlignment="1">
      <alignment vertical="center" wrapText="1"/>
    </xf>
    <xf numFmtId="164" fontId="9" fillId="4" borderId="28" xfId="0" applyNumberFormat="1" applyFont="1" applyFill="1" applyBorder="1" applyAlignment="1">
      <alignment horizontal="right" vertical="center"/>
    </xf>
    <xf numFmtId="164" fontId="9" fillId="4" borderId="5" xfId="0" applyNumberFormat="1" applyFont="1" applyFill="1" applyBorder="1" applyAlignment="1">
      <alignment horizontal="right" vertical="center"/>
    </xf>
    <xf numFmtId="164" fontId="9" fillId="4" borderId="30" xfId="0" applyNumberFormat="1" applyFont="1" applyFill="1" applyBorder="1" applyAlignment="1">
      <alignment horizontal="right" vertical="center"/>
    </xf>
    <xf numFmtId="164" fontId="9" fillId="4" borderId="61" xfId="0" applyNumberFormat="1" applyFont="1" applyFill="1" applyBorder="1" applyAlignment="1">
      <alignment horizontal="right" vertical="center"/>
    </xf>
    <xf numFmtId="164" fontId="9" fillId="4" borderId="62" xfId="0" applyNumberFormat="1" applyFont="1" applyFill="1" applyBorder="1" applyAlignment="1">
      <alignment horizontal="right" vertical="center"/>
    </xf>
    <xf numFmtId="164" fontId="9" fillId="5" borderId="30" xfId="0" applyNumberFormat="1" applyFont="1" applyFill="1" applyBorder="1" applyAlignment="1">
      <alignment horizontal="right" vertical="center"/>
    </xf>
    <xf numFmtId="164" fontId="9" fillId="5" borderId="61" xfId="0" applyNumberFormat="1" applyFont="1" applyFill="1" applyBorder="1" applyAlignment="1">
      <alignment horizontal="right" vertical="center"/>
    </xf>
    <xf numFmtId="164" fontId="9" fillId="5" borderId="62" xfId="0" applyNumberFormat="1" applyFont="1" applyFill="1" applyBorder="1" applyAlignment="1">
      <alignment horizontal="right" vertical="center"/>
    </xf>
    <xf numFmtId="164" fontId="5" fillId="8" borderId="28" xfId="0" applyNumberFormat="1" applyFont="1" applyFill="1" applyBorder="1" applyAlignment="1">
      <alignment horizontal="right" vertical="center"/>
    </xf>
    <xf numFmtId="164" fontId="5" fillId="8" borderId="5" xfId="0" applyNumberFormat="1" applyFont="1" applyFill="1" applyBorder="1" applyAlignment="1">
      <alignment horizontal="right" vertical="center"/>
    </xf>
    <xf numFmtId="164" fontId="5" fillId="8" borderId="30" xfId="0" applyNumberFormat="1" applyFont="1" applyFill="1" applyBorder="1" applyAlignment="1">
      <alignment horizontal="right" vertical="center"/>
    </xf>
    <xf numFmtId="164" fontId="5" fillId="8" borderId="61" xfId="0" applyNumberFormat="1" applyFont="1" applyFill="1" applyBorder="1" applyAlignment="1">
      <alignment horizontal="right" vertical="center"/>
    </xf>
    <xf numFmtId="164" fontId="5" fillId="8" borderId="62" xfId="0" applyNumberFormat="1" applyFont="1" applyFill="1" applyBorder="1" applyAlignment="1">
      <alignment horizontal="right" vertical="center"/>
    </xf>
    <xf numFmtId="0" fontId="26" fillId="0" borderId="15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168" fontId="2" fillId="0" borderId="18" xfId="0" applyNumberFormat="1" applyFont="1" applyBorder="1" applyAlignment="1">
      <alignment horizontal="left" vertical="center"/>
    </xf>
    <xf numFmtId="164" fontId="9" fillId="4" borderId="24" xfId="2" applyNumberFormat="1" applyFont="1" applyFill="1" applyBorder="1" applyAlignment="1">
      <alignment vertical="center"/>
    </xf>
    <xf numFmtId="164" fontId="9" fillId="5" borderId="5" xfId="2" applyNumberFormat="1" applyFont="1" applyFill="1" applyBorder="1" applyAlignment="1">
      <alignment vertical="center"/>
    </xf>
    <xf numFmtId="0" fontId="0" fillId="0" borderId="14" xfId="0" applyBorder="1"/>
    <xf numFmtId="0" fontId="16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1" fontId="18" fillId="12" borderId="59" xfId="0" applyNumberFormat="1" applyFont="1" applyFill="1" applyBorder="1" applyAlignment="1">
      <alignment horizontal="center" vertical="center" wrapText="1"/>
    </xf>
    <xf numFmtId="1" fontId="18" fillId="12" borderId="5" xfId="0" applyNumberFormat="1" applyFont="1" applyFill="1" applyBorder="1" applyAlignment="1">
      <alignment horizontal="center" vertical="center" wrapText="1"/>
    </xf>
    <xf numFmtId="0" fontId="19" fillId="0" borderId="28" xfId="0" applyFont="1" applyFill="1" applyBorder="1"/>
    <xf numFmtId="169" fontId="19" fillId="0" borderId="28" xfId="1" applyNumberFormat="1" applyFont="1" applyFill="1" applyBorder="1" applyAlignment="1">
      <alignment vertical="center"/>
    </xf>
    <xf numFmtId="0" fontId="19" fillId="0" borderId="61" xfId="0" applyFont="1" applyFill="1" applyBorder="1"/>
    <xf numFmtId="0" fontId="19" fillId="0" borderId="61" xfId="0" applyFont="1" applyFill="1" applyBorder="1" applyAlignment="1">
      <alignment vertical="center"/>
    </xf>
    <xf numFmtId="0" fontId="19" fillId="0" borderId="45" xfId="0" applyFont="1" applyFill="1" applyBorder="1" applyAlignment="1">
      <alignment vertical="center"/>
    </xf>
    <xf numFmtId="0" fontId="19" fillId="0" borderId="62" xfId="0" applyFont="1" applyFill="1" applyBorder="1"/>
    <xf numFmtId="169" fontId="19" fillId="0" borderId="62" xfId="1" applyNumberFormat="1" applyFont="1" applyFill="1" applyBorder="1" applyAlignment="1">
      <alignment vertical="center"/>
    </xf>
    <xf numFmtId="169" fontId="7" fillId="0" borderId="1" xfId="0" applyNumberFormat="1" applyFont="1" applyFill="1" applyBorder="1" applyAlignment="1">
      <alignment horizontal="left" vertical="center"/>
    </xf>
    <xf numFmtId="169" fontId="18" fillId="12" borderId="24" xfId="1" applyNumberFormat="1" applyFont="1" applyFill="1" applyBorder="1" applyAlignment="1">
      <alignment horizontal="right" vertical="center"/>
    </xf>
    <xf numFmtId="169" fontId="18" fillId="13" borderId="5" xfId="1" applyNumberFormat="1" applyFont="1" applyFill="1" applyBorder="1" applyAlignment="1">
      <alignment horizontal="right" vertical="center"/>
    </xf>
    <xf numFmtId="169" fontId="18" fillId="10" borderId="5" xfId="1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16" fillId="0" borderId="0" xfId="0" applyFont="1" applyFill="1"/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169" fontId="19" fillId="0" borderId="0" xfId="1" applyNumberFormat="1" applyFont="1" applyFill="1" applyBorder="1" applyAlignment="1">
      <alignment horizontal="right" vertical="center"/>
    </xf>
    <xf numFmtId="169" fontId="19" fillId="0" borderId="0" xfId="1" applyNumberFormat="1" applyFont="1" applyFill="1" applyBorder="1" applyAlignment="1">
      <alignment vertical="center"/>
    </xf>
    <xf numFmtId="169" fontId="21" fillId="0" borderId="0" xfId="1" applyNumberFormat="1" applyFont="1" applyFill="1" applyBorder="1" applyAlignment="1">
      <alignment horizontal="right" vertical="center"/>
    </xf>
    <xf numFmtId="169" fontId="7" fillId="0" borderId="0" xfId="1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11" borderId="59" xfId="0" applyFont="1" applyFill="1" applyBorder="1" applyAlignment="1">
      <alignment horizontal="center" vertical="center" wrapText="1"/>
    </xf>
    <xf numFmtId="0" fontId="5" fillId="14" borderId="2" xfId="0" applyFont="1" applyFill="1" applyBorder="1" applyAlignment="1">
      <alignment horizontal="center" vertical="center" wrapText="1"/>
    </xf>
    <xf numFmtId="164" fontId="9" fillId="14" borderId="9" xfId="0" applyNumberFormat="1" applyFont="1" applyFill="1" applyBorder="1" applyAlignment="1">
      <alignment vertical="center"/>
    </xf>
    <xf numFmtId="164" fontId="9" fillId="14" borderId="5" xfId="0" applyNumberFormat="1" applyFont="1" applyFill="1" applyBorder="1" applyAlignment="1">
      <alignment vertical="center"/>
    </xf>
    <xf numFmtId="164" fontId="9" fillId="14" borderId="10" xfId="0" applyNumberFormat="1" applyFont="1" applyFill="1" applyBorder="1" applyAlignment="1">
      <alignment vertical="center"/>
    </xf>
    <xf numFmtId="164" fontId="9" fillId="14" borderId="45" xfId="0" applyNumberFormat="1" applyFont="1" applyFill="1" applyBorder="1" applyAlignment="1">
      <alignment vertical="center"/>
    </xf>
    <xf numFmtId="164" fontId="9" fillId="14" borderId="9" xfId="2" applyNumberFormat="1" applyFont="1" applyFill="1" applyBorder="1" applyAlignment="1">
      <alignment vertical="center"/>
    </xf>
    <xf numFmtId="164" fontId="26" fillId="14" borderId="9" xfId="2" applyNumberFormat="1" applyFont="1" applyFill="1" applyBorder="1" applyAlignment="1">
      <alignment vertical="center" wrapText="1"/>
    </xf>
    <xf numFmtId="164" fontId="9" fillId="14" borderId="45" xfId="2" applyNumberFormat="1" applyFont="1" applyFill="1" applyBorder="1" applyAlignment="1">
      <alignment vertical="center"/>
    </xf>
    <xf numFmtId="164" fontId="9" fillId="14" borderId="36" xfId="2" applyNumberFormat="1" applyFont="1" applyFill="1" applyBorder="1" applyAlignment="1">
      <alignment vertical="center"/>
    </xf>
    <xf numFmtId="164" fontId="28" fillId="14" borderId="9" xfId="2" applyNumberFormat="1" applyFont="1" applyFill="1" applyBorder="1" applyAlignment="1">
      <alignment vertical="center"/>
    </xf>
    <xf numFmtId="164" fontId="9" fillId="14" borderId="5" xfId="2" applyNumberFormat="1" applyFont="1" applyFill="1" applyBorder="1" applyAlignment="1">
      <alignment vertical="center"/>
    </xf>
    <xf numFmtId="14" fontId="27" fillId="14" borderId="5" xfId="0" applyNumberFormat="1" applyFont="1" applyFill="1" applyBorder="1" applyAlignment="1">
      <alignment horizontal="center" vertical="center" wrapText="1"/>
    </xf>
    <xf numFmtId="164" fontId="9" fillId="14" borderId="28" xfId="0" applyNumberFormat="1" applyFont="1" applyFill="1" applyBorder="1" applyAlignment="1">
      <alignment horizontal="right" vertical="center"/>
    </xf>
    <xf numFmtId="164" fontId="9" fillId="14" borderId="5" xfId="0" applyNumberFormat="1" applyFont="1" applyFill="1" applyBorder="1" applyAlignment="1">
      <alignment horizontal="right" vertical="center"/>
    </xf>
    <xf numFmtId="164" fontId="9" fillId="14" borderId="30" xfId="0" applyNumberFormat="1" applyFont="1" applyFill="1" applyBorder="1" applyAlignment="1">
      <alignment horizontal="right" vertical="center"/>
    </xf>
    <xf numFmtId="164" fontId="9" fillId="14" borderId="61" xfId="0" applyNumberFormat="1" applyFont="1" applyFill="1" applyBorder="1" applyAlignment="1">
      <alignment horizontal="right" vertical="center"/>
    </xf>
    <xf numFmtId="164" fontId="9" fillId="14" borderId="62" xfId="0" applyNumberFormat="1" applyFont="1" applyFill="1" applyBorder="1" applyAlignment="1">
      <alignment horizontal="right" vertical="center"/>
    </xf>
    <xf numFmtId="0" fontId="5" fillId="14" borderId="59" xfId="0" applyFont="1" applyFill="1" applyBorder="1" applyAlignment="1">
      <alignment horizontal="center" vertical="center" wrapText="1"/>
    </xf>
    <xf numFmtId="0" fontId="27" fillId="8" borderId="5" xfId="0" applyFont="1" applyFill="1" applyBorder="1" applyAlignment="1">
      <alignment horizontal="center" vertical="center"/>
    </xf>
    <xf numFmtId="0" fontId="9" fillId="0" borderId="0" xfId="0" quotePrefix="1" applyFont="1" applyAlignment="1">
      <alignment horizontal="left"/>
    </xf>
    <xf numFmtId="0" fontId="5" fillId="0" borderId="0" xfId="0" applyFont="1" applyAlignment="1">
      <alignment horizontal="left"/>
    </xf>
    <xf numFmtId="41" fontId="9" fillId="0" borderId="0" xfId="0" applyNumberFormat="1" applyFont="1"/>
    <xf numFmtId="164" fontId="9" fillId="0" borderId="0" xfId="0" applyNumberFormat="1" applyFont="1"/>
    <xf numFmtId="41" fontId="5" fillId="0" borderId="0" xfId="0" applyNumberFormat="1" applyFont="1"/>
    <xf numFmtId="0" fontId="14" fillId="0" borderId="0" xfId="0" applyFont="1" applyFill="1" applyAlignment="1">
      <alignment horizontal="center" vertical="center" wrapText="1"/>
    </xf>
    <xf numFmtId="169" fontId="19" fillId="0" borderId="32" xfId="1" applyNumberFormat="1" applyFont="1" applyFill="1" applyBorder="1" applyAlignment="1">
      <alignment vertical="center"/>
    </xf>
    <xf numFmtId="169" fontId="19" fillId="0" borderId="54" xfId="1" applyNumberFormat="1" applyFont="1" applyFill="1" applyBorder="1" applyAlignment="1">
      <alignment vertical="center"/>
    </xf>
    <xf numFmtId="169" fontId="19" fillId="0" borderId="30" xfId="1" applyNumberFormat="1" applyFont="1" applyFill="1" applyBorder="1" applyAlignment="1">
      <alignment vertical="center"/>
    </xf>
    <xf numFmtId="169" fontId="19" fillId="0" borderId="61" xfId="1" applyNumberFormat="1" applyFont="1" applyFill="1" applyBorder="1" applyAlignment="1">
      <alignment vertical="center"/>
    </xf>
    <xf numFmtId="169" fontId="29" fillId="0" borderId="61" xfId="1" applyNumberFormat="1" applyFont="1" applyFill="1" applyBorder="1" applyAlignment="1">
      <alignment vertical="center"/>
    </xf>
    <xf numFmtId="164" fontId="28" fillId="0" borderId="11" xfId="2" applyNumberFormat="1" applyFont="1" applyFill="1" applyBorder="1" applyAlignment="1">
      <alignment vertical="center"/>
    </xf>
    <xf numFmtId="164" fontId="28" fillId="0" borderId="19" xfId="2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168" fontId="2" fillId="0" borderId="63" xfId="0" applyNumberFormat="1" applyFont="1" applyBorder="1" applyAlignment="1">
      <alignment horizontal="left" vertical="center"/>
    </xf>
    <xf numFmtId="0" fontId="9" fillId="0" borderId="64" xfId="0" applyFont="1" applyFill="1" applyBorder="1" applyAlignment="1">
      <alignment horizontal="left" vertical="center" wrapText="1"/>
    </xf>
    <xf numFmtId="164" fontId="9" fillId="3" borderId="65" xfId="0" applyNumberFormat="1" applyFont="1" applyFill="1" applyBorder="1" applyAlignment="1">
      <alignment vertical="center"/>
    </xf>
    <xf numFmtId="164" fontId="9" fillId="4" borderId="66" xfId="2" applyNumberFormat="1" applyFont="1" applyFill="1" applyBorder="1" applyAlignment="1">
      <alignment vertical="center"/>
    </xf>
    <xf numFmtId="164" fontId="9" fillId="5" borderId="65" xfId="2" applyNumberFormat="1" applyFont="1" applyFill="1" applyBorder="1" applyAlignment="1">
      <alignment vertical="center"/>
    </xf>
    <xf numFmtId="164" fontId="9" fillId="14" borderId="65" xfId="2" applyNumberFormat="1" applyFont="1" applyFill="1" applyBorder="1" applyAlignment="1">
      <alignment vertical="center"/>
    </xf>
    <xf numFmtId="164" fontId="9" fillId="8" borderId="67" xfId="2" applyNumberFormat="1" applyFont="1" applyFill="1" applyBorder="1" applyAlignment="1">
      <alignment vertical="center"/>
    </xf>
    <xf numFmtId="164" fontId="9" fillId="8" borderId="65" xfId="2" applyNumberFormat="1" applyFont="1" applyFill="1" applyBorder="1" applyAlignment="1">
      <alignment vertical="center"/>
    </xf>
    <xf numFmtId="164" fontId="9" fillId="0" borderId="66" xfId="2" applyNumberFormat="1" applyFont="1" applyFill="1" applyBorder="1" applyAlignment="1">
      <alignment vertical="center"/>
    </xf>
    <xf numFmtId="164" fontId="9" fillId="4" borderId="45" xfId="2" applyNumberFormat="1" applyFont="1" applyFill="1" applyBorder="1" applyAlignment="1">
      <alignment vertical="center"/>
    </xf>
    <xf numFmtId="164" fontId="9" fillId="4" borderId="36" xfId="2" applyNumberFormat="1" applyFont="1" applyFill="1" applyBorder="1" applyAlignment="1">
      <alignment vertical="center"/>
    </xf>
    <xf numFmtId="164" fontId="9" fillId="4" borderId="65" xfId="2" applyNumberFormat="1" applyFont="1" applyFill="1" applyBorder="1" applyAlignment="1">
      <alignment vertical="center"/>
    </xf>
    <xf numFmtId="164" fontId="9" fillId="4" borderId="5" xfId="2" applyNumberFormat="1" applyFont="1" applyFill="1" applyBorder="1" applyAlignment="1">
      <alignment vertical="center"/>
    </xf>
    <xf numFmtId="164" fontId="28" fillId="0" borderId="11" xfId="2" applyNumberFormat="1" applyFont="1" applyFill="1" applyBorder="1" applyAlignment="1">
      <alignment vertical="center" wrapText="1"/>
    </xf>
    <xf numFmtId="164" fontId="5" fillId="5" borderId="9" xfId="2" applyNumberFormat="1" applyFont="1" applyFill="1" applyBorder="1" applyAlignment="1">
      <alignment vertical="center"/>
    </xf>
    <xf numFmtId="164" fontId="5" fillId="5" borderId="5" xfId="2" applyNumberFormat="1" applyFont="1" applyFill="1" applyBorder="1" applyAlignment="1">
      <alignment vertical="center"/>
    </xf>
    <xf numFmtId="164" fontId="28" fillId="0" borderId="23" xfId="2" applyNumberFormat="1" applyFont="1" applyFill="1" applyBorder="1" applyAlignment="1">
      <alignment vertical="center"/>
    </xf>
    <xf numFmtId="164" fontId="28" fillId="0" borderId="46" xfId="2" applyNumberFormat="1" applyFont="1" applyFill="1" applyBorder="1" applyAlignment="1">
      <alignment vertical="center"/>
    </xf>
    <xf numFmtId="49" fontId="5" fillId="7" borderId="2" xfId="0" applyNumberFormat="1" applyFont="1" applyFill="1" applyBorder="1" applyAlignment="1">
      <alignment horizontal="center" vertical="center" wrapText="1"/>
    </xf>
    <xf numFmtId="49" fontId="5" fillId="7" borderId="6" xfId="0" applyNumberFormat="1" applyFont="1" applyFill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textRotation="90"/>
    </xf>
    <xf numFmtId="0" fontId="5" fillId="0" borderId="41" xfId="0" applyFont="1" applyBorder="1" applyAlignment="1">
      <alignment horizontal="center" vertical="center" textRotation="90"/>
    </xf>
    <xf numFmtId="170" fontId="22" fillId="2" borderId="1" xfId="0" applyNumberFormat="1" applyFont="1" applyFill="1" applyBorder="1" applyAlignment="1">
      <alignment horizontal="center" vertical="center"/>
    </xf>
    <xf numFmtId="170" fontId="9" fillId="0" borderId="0" xfId="0" applyNumberFormat="1" applyFont="1"/>
    <xf numFmtId="164" fontId="9" fillId="8" borderId="25" xfId="2" applyNumberFormat="1" applyFont="1" applyFill="1" applyBorder="1" applyAlignment="1">
      <alignment vertical="center"/>
    </xf>
    <xf numFmtId="0" fontId="4" fillId="0" borderId="0" xfId="0" applyFont="1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horizontal="left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7" borderId="2" xfId="0" applyNumberFormat="1" applyFont="1" applyFill="1" applyBorder="1" applyAlignment="1">
      <alignment horizontal="center" vertical="center" wrapText="1"/>
    </xf>
    <xf numFmtId="49" fontId="5" fillId="7" borderId="13" xfId="0" applyNumberFormat="1" applyFont="1" applyFill="1" applyBorder="1" applyAlignment="1">
      <alignment horizontal="center" vertical="center" wrapText="1"/>
    </xf>
    <xf numFmtId="49" fontId="5" fillId="7" borderId="6" xfId="0" applyNumberFormat="1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13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left" vertical="center" wrapText="1"/>
    </xf>
    <xf numFmtId="0" fontId="5" fillId="0" borderId="43" xfId="0" applyFont="1" applyFill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textRotation="90"/>
    </xf>
    <xf numFmtId="0" fontId="5" fillId="0" borderId="40" xfId="0" applyFont="1" applyBorder="1" applyAlignment="1">
      <alignment horizontal="center" vertical="center" textRotation="90"/>
    </xf>
    <xf numFmtId="0" fontId="5" fillId="0" borderId="41" xfId="0" applyFont="1" applyBorder="1" applyAlignment="1">
      <alignment horizontal="center" vertical="center" textRotation="90"/>
    </xf>
    <xf numFmtId="0" fontId="27" fillId="8" borderId="2" xfId="0" applyFont="1" applyFill="1" applyBorder="1" applyAlignment="1">
      <alignment horizontal="center" vertical="center"/>
    </xf>
    <xf numFmtId="0" fontId="27" fillId="8" borderId="6" xfId="0" applyFont="1" applyFill="1" applyBorder="1" applyAlignment="1">
      <alignment horizontal="center" vertical="center"/>
    </xf>
    <xf numFmtId="0" fontId="5" fillId="9" borderId="26" xfId="0" applyFont="1" applyFill="1" applyBorder="1" applyAlignment="1">
      <alignment horizontal="left" vertical="center" wrapText="1"/>
    </xf>
    <xf numFmtId="0" fontId="5" fillId="9" borderId="37" xfId="0" applyFont="1" applyFill="1" applyBorder="1" applyAlignment="1">
      <alignment horizontal="left" vertical="center" wrapText="1"/>
    </xf>
    <xf numFmtId="0" fontId="11" fillId="0" borderId="40" xfId="0" applyFont="1" applyBorder="1" applyAlignment="1">
      <alignment horizontal="center" vertical="center" textRotation="90"/>
    </xf>
    <xf numFmtId="0" fontId="11" fillId="0" borderId="41" xfId="0" applyFont="1" applyBorder="1" applyAlignment="1">
      <alignment horizontal="center" vertical="center" textRotation="90"/>
    </xf>
    <xf numFmtId="164" fontId="30" fillId="5" borderId="68" xfId="2" applyNumberFormat="1" applyFont="1" applyFill="1" applyBorder="1" applyAlignment="1">
      <alignment horizontal="center" vertical="center" wrapText="1"/>
    </xf>
    <xf numFmtId="164" fontId="30" fillId="5" borderId="5" xfId="2" applyNumberFormat="1" applyFont="1" applyFill="1" applyBorder="1" applyAlignment="1">
      <alignment horizontal="center" vertical="center" wrapText="1"/>
    </xf>
    <xf numFmtId="164" fontId="9" fillId="8" borderId="69" xfId="2" applyNumberFormat="1" applyFont="1" applyFill="1" applyBorder="1" applyAlignment="1">
      <alignment horizontal="center" vertical="center"/>
    </xf>
    <xf numFmtId="164" fontId="9" fillId="8" borderId="25" xfId="2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19" fillId="0" borderId="62" xfId="0" applyFont="1" applyFill="1" applyBorder="1" applyAlignment="1">
      <alignment horizontal="center" vertical="center" wrapText="1"/>
    </xf>
    <xf numFmtId="1" fontId="18" fillId="13" borderId="59" xfId="0" applyNumberFormat="1" applyFont="1" applyFill="1" applyBorder="1" applyAlignment="1">
      <alignment horizontal="center" vertical="center" wrapText="1"/>
    </xf>
    <xf numFmtId="0" fontId="20" fillId="13" borderId="5" xfId="0" applyFont="1" applyFill="1" applyBorder="1" applyAlignment="1">
      <alignment horizontal="center" vertical="center" wrapText="1"/>
    </xf>
    <xf numFmtId="1" fontId="18" fillId="10" borderId="59" xfId="0" applyNumberFormat="1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1" fontId="18" fillId="10" borderId="5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zoomScale="50" zoomScaleNormal="50" workbookViewId="0">
      <selection activeCell="I5" sqref="I5"/>
    </sheetView>
  </sheetViews>
  <sheetFormatPr defaultColWidth="9.109375" defaultRowHeight="13.2" x14ac:dyDescent="0.25"/>
  <cols>
    <col min="1" max="1" width="4.5546875" style="2" customWidth="1"/>
    <col min="2" max="2" width="4.33203125" style="2" customWidth="1"/>
    <col min="3" max="3" width="69.33203125" customWidth="1"/>
    <col min="4" max="4" width="14.6640625" customWidth="1"/>
    <col min="5" max="5" width="14.6640625" hidden="1" customWidth="1"/>
    <col min="6" max="6" width="14.6640625" style="7" customWidth="1"/>
    <col min="7" max="10" width="14.6640625" style="9" customWidth="1"/>
    <col min="11" max="11" width="14.6640625" customWidth="1"/>
    <col min="12" max="12" width="15.88671875" customWidth="1"/>
    <col min="13" max="24" width="14.6640625" hidden="1" customWidth="1"/>
    <col min="25" max="25" width="53.6640625" customWidth="1"/>
    <col min="26" max="28" width="9.109375" customWidth="1"/>
    <col min="29" max="29" width="26.44140625" customWidth="1"/>
  </cols>
  <sheetData>
    <row r="1" spans="1:25" ht="36" customHeight="1" thickBot="1" x14ac:dyDescent="0.3">
      <c r="A1" s="336" t="s">
        <v>67</v>
      </c>
      <c r="B1" s="337"/>
      <c r="C1" s="337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5"/>
      <c r="P1" s="104"/>
      <c r="Q1" s="104"/>
      <c r="R1" s="104"/>
      <c r="S1" s="104"/>
      <c r="T1" s="104"/>
      <c r="U1" s="104"/>
      <c r="V1" s="104"/>
      <c r="W1" s="104"/>
      <c r="X1" s="105"/>
    </row>
    <row r="2" spans="1:25" ht="18.75" customHeight="1" x14ac:dyDescent="0.25">
      <c r="A2" s="6" t="s">
        <v>3</v>
      </c>
      <c r="K2" s="92">
        <v>9</v>
      </c>
      <c r="L2" s="100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5" ht="23.25" customHeight="1" thickBot="1" x14ac:dyDescent="0.3">
      <c r="A3" s="102" t="s">
        <v>8</v>
      </c>
      <c r="C3" s="103" t="s">
        <v>66</v>
      </c>
      <c r="D3" s="54"/>
      <c r="E3" s="54"/>
      <c r="F3" s="106"/>
      <c r="G3" s="55"/>
      <c r="H3" s="55"/>
      <c r="I3" s="55"/>
      <c r="J3" s="55"/>
      <c r="K3" s="338"/>
      <c r="L3" s="338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</row>
    <row r="4" spans="1:25" ht="45.75" customHeight="1" thickBot="1" x14ac:dyDescent="0.3">
      <c r="A4" s="3"/>
      <c r="B4" s="3"/>
      <c r="C4" s="205"/>
      <c r="D4" s="269" t="s">
        <v>94</v>
      </c>
      <c r="E4" s="189" t="s">
        <v>62</v>
      </c>
      <c r="F4" s="189" t="s">
        <v>92</v>
      </c>
      <c r="G4" s="190" t="s">
        <v>7</v>
      </c>
      <c r="H4" s="191" t="s">
        <v>65</v>
      </c>
      <c r="I4" s="191" t="s">
        <v>99</v>
      </c>
      <c r="J4" s="287" t="s">
        <v>96</v>
      </c>
      <c r="K4" s="192" t="s">
        <v>23</v>
      </c>
      <c r="L4" s="196" t="s">
        <v>69</v>
      </c>
      <c r="M4" s="53" t="s">
        <v>11</v>
      </c>
      <c r="N4" s="53" t="s">
        <v>12</v>
      </c>
      <c r="O4" s="197" t="s">
        <v>13</v>
      </c>
      <c r="P4" s="59" t="s">
        <v>14</v>
      </c>
      <c r="Q4" s="59" t="s">
        <v>15</v>
      </c>
      <c r="R4" s="59" t="s">
        <v>16</v>
      </c>
      <c r="S4" s="59" t="s">
        <v>17</v>
      </c>
      <c r="T4" s="59" t="s">
        <v>22</v>
      </c>
      <c r="U4" s="59" t="s">
        <v>18</v>
      </c>
      <c r="V4" s="59" t="s">
        <v>19</v>
      </c>
      <c r="W4" s="60" t="s">
        <v>20</v>
      </c>
      <c r="X4" s="61" t="s">
        <v>21</v>
      </c>
    </row>
    <row r="5" spans="1:25" ht="22.5" customHeight="1" thickBot="1" x14ac:dyDescent="0.3">
      <c r="A5" s="37"/>
      <c r="B5" s="37"/>
      <c r="C5" s="204"/>
      <c r="D5" s="218"/>
      <c r="E5" s="187"/>
      <c r="F5" s="193" t="s">
        <v>95</v>
      </c>
      <c r="G5" s="194"/>
      <c r="H5" s="195">
        <v>42465</v>
      </c>
      <c r="I5" s="195">
        <v>42561</v>
      </c>
      <c r="J5" s="281"/>
      <c r="K5" s="188"/>
      <c r="L5" s="288" t="s">
        <v>103</v>
      </c>
      <c r="M5" s="333" t="s">
        <v>68</v>
      </c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5"/>
    </row>
    <row r="6" spans="1:25" ht="22.5" customHeight="1" thickBot="1" x14ac:dyDescent="0.3">
      <c r="A6" s="24"/>
      <c r="B6" s="38"/>
      <c r="C6" s="78" t="s">
        <v>4</v>
      </c>
      <c r="D6" s="113"/>
      <c r="E6" s="114"/>
      <c r="F6" s="167"/>
      <c r="G6" s="115"/>
      <c r="H6" s="167"/>
      <c r="I6" s="167"/>
      <c r="J6" s="167"/>
      <c r="K6" s="222"/>
      <c r="L6" s="223"/>
      <c r="M6" s="224"/>
      <c r="N6" s="224"/>
      <c r="O6" s="224"/>
      <c r="P6" s="206"/>
      <c r="Q6" s="206"/>
      <c r="R6" s="206"/>
      <c r="S6" s="206"/>
      <c r="T6" s="206"/>
      <c r="U6" s="206"/>
      <c r="V6" s="206"/>
      <c r="W6" s="206"/>
      <c r="X6" s="206"/>
      <c r="Y6" s="208"/>
    </row>
    <row r="7" spans="1:25" ht="21" customHeight="1" x14ac:dyDescent="0.25">
      <c r="A7" s="84">
        <v>1</v>
      </c>
      <c r="B7" s="174" t="s">
        <v>27</v>
      </c>
      <c r="C7" s="175"/>
      <c r="D7" s="216">
        <f>+'Actuals per month'!D6</f>
        <v>219066</v>
      </c>
      <c r="E7" s="198">
        <f>+'Actuals per month'!E6</f>
        <v>179816</v>
      </c>
      <c r="F7" s="226">
        <f>+'Actuals per month'!F6</f>
        <v>179816</v>
      </c>
      <c r="G7" s="214">
        <f>+'Actuals per month'!G6</f>
        <v>193916</v>
      </c>
      <c r="H7" s="214">
        <f>+'Actuals per month'!H6</f>
        <v>193916</v>
      </c>
      <c r="I7" s="214">
        <f>+'Actuals per month'!I6</f>
        <v>193916</v>
      </c>
      <c r="J7" s="282">
        <f>+'Actuals per month'!J6</f>
        <v>193916</v>
      </c>
      <c r="K7" s="198">
        <f>+'Actuals per month'!K6</f>
        <v>145437</v>
      </c>
      <c r="L7" s="234">
        <f>+'Actuals per month'!L6</f>
        <v>140130</v>
      </c>
      <c r="M7" s="198">
        <f>+'Actuals per month'!M6</f>
        <v>0</v>
      </c>
      <c r="N7" s="198">
        <f>+'Actuals per month'!N6</f>
        <v>0</v>
      </c>
      <c r="O7" s="198">
        <f>+'Actuals per month'!O6</f>
        <v>181816</v>
      </c>
      <c r="P7" s="198">
        <f>+'Actuals per month'!P6</f>
        <v>0</v>
      </c>
      <c r="Q7" s="198">
        <f>+'Actuals per month'!Q6</f>
        <v>0</v>
      </c>
      <c r="R7" s="198">
        <f>+'Actuals per month'!R6</f>
        <v>0</v>
      </c>
      <c r="S7" s="198">
        <f>+'Actuals per month'!S6</f>
        <v>0</v>
      </c>
      <c r="T7" s="198">
        <f>+'Actuals per month'!T6</f>
        <v>0</v>
      </c>
      <c r="U7" s="198">
        <f>+'Actuals per month'!U6</f>
        <v>0</v>
      </c>
      <c r="V7" s="198">
        <f>+'Actuals per month'!V6</f>
        <v>0</v>
      </c>
      <c r="W7" s="198">
        <f>+'Actuals per month'!W6</f>
        <v>0</v>
      </c>
      <c r="X7" s="198">
        <f>+'Actuals per month'!X6</f>
        <v>0</v>
      </c>
      <c r="Y7" s="11"/>
    </row>
    <row r="8" spans="1:25" ht="18.75" customHeight="1" thickBot="1" x14ac:dyDescent="0.3">
      <c r="A8" s="84">
        <v>2</v>
      </c>
      <c r="B8" s="174" t="s">
        <v>26</v>
      </c>
      <c r="C8" s="175"/>
      <c r="D8" s="217">
        <f>+'Actuals per month'!D9</f>
        <v>53804</v>
      </c>
      <c r="E8" s="203">
        <f>+'Actuals per month'!E9</f>
        <v>22500</v>
      </c>
      <c r="F8" s="227">
        <f>+'Actuals per month'!F9</f>
        <v>24369.26</v>
      </c>
      <c r="G8" s="215">
        <f>+'Actuals per month'!G9</f>
        <v>22500</v>
      </c>
      <c r="H8" s="215">
        <f>+'Actuals per month'!H9</f>
        <v>22500</v>
      </c>
      <c r="I8" s="215">
        <f>+'Actuals per month'!I9</f>
        <v>22500</v>
      </c>
      <c r="J8" s="283">
        <f>+'Actuals per month'!J9</f>
        <v>22500</v>
      </c>
      <c r="K8" s="203">
        <f>+'Actuals per month'!K9</f>
        <v>16875</v>
      </c>
      <c r="L8" s="235">
        <f>+'Actuals per month'!L9</f>
        <v>22500</v>
      </c>
      <c r="M8" s="203">
        <f>+'Actuals per month'!M9</f>
        <v>0</v>
      </c>
      <c r="N8" s="203">
        <f>+'Actuals per month'!N9</f>
        <v>0</v>
      </c>
      <c r="O8" s="203">
        <f>+'Actuals per month'!O9</f>
        <v>0</v>
      </c>
      <c r="P8" s="203">
        <f>+'Actuals per month'!P9</f>
        <v>0</v>
      </c>
      <c r="Q8" s="203">
        <f>+'Actuals per month'!Q9</f>
        <v>22500</v>
      </c>
      <c r="R8" s="203">
        <f>+'Actuals per month'!R9</f>
        <v>0</v>
      </c>
      <c r="S8" s="203">
        <f>+'Actuals per month'!S9</f>
        <v>0</v>
      </c>
      <c r="T8" s="203">
        <f>+'Actuals per month'!T9</f>
        <v>0</v>
      </c>
      <c r="U8" s="203">
        <f>+'Actuals per month'!U9</f>
        <v>0</v>
      </c>
      <c r="V8" s="203">
        <f>+'Actuals per month'!V9</f>
        <v>0</v>
      </c>
      <c r="W8" s="203">
        <f>+'Actuals per month'!W9</f>
        <v>0</v>
      </c>
      <c r="X8" s="203">
        <f>+'Actuals per month'!X9</f>
        <v>0</v>
      </c>
    </row>
    <row r="9" spans="1:25" ht="24.75" customHeight="1" thickBot="1" x14ac:dyDescent="0.3">
      <c r="A9" s="24"/>
      <c r="B9" s="38"/>
      <c r="C9" s="44" t="s">
        <v>1</v>
      </c>
      <c r="D9" s="25">
        <f t="shared" ref="D9:X9" si="0">+D7+D8</f>
        <v>272870</v>
      </c>
      <c r="E9" s="25">
        <f t="shared" si="0"/>
        <v>202316</v>
      </c>
      <c r="F9" s="25">
        <f t="shared" si="0"/>
        <v>204185.26</v>
      </c>
      <c r="G9" s="25">
        <f t="shared" si="0"/>
        <v>216416</v>
      </c>
      <c r="H9" s="25">
        <f t="shared" si="0"/>
        <v>216416</v>
      </c>
      <c r="I9" s="25">
        <f>+I7+I8</f>
        <v>216416</v>
      </c>
      <c r="J9" s="25">
        <f>+J7+J8</f>
        <v>216416</v>
      </c>
      <c r="K9" s="66">
        <f t="shared" si="0"/>
        <v>162312</v>
      </c>
      <c r="L9" s="97">
        <f t="shared" si="0"/>
        <v>162630</v>
      </c>
      <c r="M9" s="25">
        <f t="shared" si="0"/>
        <v>0</v>
      </c>
      <c r="N9" s="25">
        <f t="shared" si="0"/>
        <v>0</v>
      </c>
      <c r="O9" s="25">
        <f t="shared" si="0"/>
        <v>181816</v>
      </c>
      <c r="P9" s="25">
        <f t="shared" si="0"/>
        <v>0</v>
      </c>
      <c r="Q9" s="25">
        <f t="shared" si="0"/>
        <v>22500</v>
      </c>
      <c r="R9" s="25">
        <f t="shared" si="0"/>
        <v>0</v>
      </c>
      <c r="S9" s="25">
        <f t="shared" si="0"/>
        <v>0</v>
      </c>
      <c r="T9" s="25">
        <f t="shared" si="0"/>
        <v>0</v>
      </c>
      <c r="U9" s="25">
        <f t="shared" si="0"/>
        <v>0</v>
      </c>
      <c r="V9" s="25">
        <f t="shared" si="0"/>
        <v>0</v>
      </c>
      <c r="W9" s="25">
        <f t="shared" si="0"/>
        <v>0</v>
      </c>
      <c r="X9" s="25">
        <f t="shared" si="0"/>
        <v>0</v>
      </c>
      <c r="Y9" s="12"/>
    </row>
    <row r="10" spans="1:25" s="207" customFormat="1" ht="15.75" customHeight="1" thickBot="1" x14ac:dyDescent="0.3">
      <c r="A10" s="209"/>
      <c r="B10" s="209"/>
      <c r="C10" s="210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2"/>
      <c r="Y10" s="213"/>
    </row>
    <row r="11" spans="1:25" ht="21.75" customHeight="1" thickBot="1" x14ac:dyDescent="0.3">
      <c r="A11" s="24"/>
      <c r="B11" s="38"/>
      <c r="C11" s="78" t="s">
        <v>5</v>
      </c>
      <c r="D11" s="113"/>
      <c r="E11" s="114"/>
      <c r="F11" s="114"/>
      <c r="G11" s="115"/>
      <c r="H11" s="115"/>
      <c r="I11" s="115"/>
      <c r="J11" s="115"/>
      <c r="K11" s="222"/>
      <c r="L11" s="222"/>
      <c r="M11" s="225"/>
      <c r="N11" s="225"/>
      <c r="O11" s="225"/>
      <c r="P11" s="202"/>
      <c r="Q11" s="202"/>
      <c r="R11" s="202"/>
      <c r="S11" s="202"/>
      <c r="T11" s="202"/>
      <c r="U11" s="202"/>
      <c r="V11" s="202"/>
      <c r="W11" s="202"/>
      <c r="X11" s="111"/>
    </row>
    <row r="12" spans="1:25" ht="18" customHeight="1" x14ac:dyDescent="0.25">
      <c r="A12" s="85">
        <v>1</v>
      </c>
      <c r="B12" s="339" t="s">
        <v>31</v>
      </c>
      <c r="C12" s="340"/>
      <c r="D12" s="219">
        <f>+'Actuals per month'!D16</f>
        <v>16428</v>
      </c>
      <c r="E12" s="199">
        <f>+'Actuals per month'!E16</f>
        <v>24010</v>
      </c>
      <c r="F12" s="228">
        <f>+'Actuals per month'!F16</f>
        <v>25291.59</v>
      </c>
      <c r="G12" s="231">
        <f>+'Actuals per month'!G16</f>
        <v>27151.22</v>
      </c>
      <c r="H12" s="231">
        <f>+'Actuals per month'!H16</f>
        <v>30586</v>
      </c>
      <c r="I12" s="231">
        <f>+'Actuals per month'!I16</f>
        <v>30586</v>
      </c>
      <c r="J12" s="284">
        <f>+'Actuals per month'!J16</f>
        <v>30286</v>
      </c>
      <c r="K12" s="199">
        <f>+'Actuals per month'!K16</f>
        <v>20363.415000000001</v>
      </c>
      <c r="L12" s="236">
        <f>+'Actuals per month'!L16</f>
        <v>30148.829999999998</v>
      </c>
      <c r="M12" s="199">
        <f>+'Actuals per month'!M16</f>
        <v>1727.78</v>
      </c>
      <c r="N12" s="199">
        <f>+'Actuals per month'!N16</f>
        <v>1559.89</v>
      </c>
      <c r="O12" s="199">
        <f>+'Actuals per month'!O16</f>
        <v>1399.2</v>
      </c>
      <c r="P12" s="199">
        <f>+'Actuals per month'!P16</f>
        <v>1399.22</v>
      </c>
      <c r="Q12" s="199">
        <f>+'Actuals per month'!Q16</f>
        <v>2227.1899999999996</v>
      </c>
      <c r="R12" s="199">
        <f>+'Actuals per month'!R16</f>
        <v>1448.22</v>
      </c>
      <c r="S12" s="199">
        <f>+'Actuals per month'!S16</f>
        <v>1725.15</v>
      </c>
      <c r="T12" s="199">
        <f>+'Actuals per month'!T16</f>
        <v>1548.15</v>
      </c>
      <c r="U12" s="199">
        <f>+'Actuals per month'!U16</f>
        <v>4370.03</v>
      </c>
      <c r="V12" s="199">
        <f>+'Actuals per month'!V16</f>
        <v>4248</v>
      </c>
      <c r="W12" s="199">
        <f>+'Actuals per month'!W16</f>
        <v>4248</v>
      </c>
      <c r="X12" s="199">
        <f>+'Actuals per month'!X16</f>
        <v>4248</v>
      </c>
    </row>
    <row r="13" spans="1:25" ht="18" customHeight="1" x14ac:dyDescent="0.25">
      <c r="A13" s="176">
        <v>2</v>
      </c>
      <c r="B13" s="183" t="s">
        <v>36</v>
      </c>
      <c r="C13" s="178"/>
      <c r="D13" s="220">
        <f>+'Actuals per month'!D23</f>
        <v>116231</v>
      </c>
      <c r="E13" s="200">
        <f>+'Actuals per month'!E23</f>
        <v>150000</v>
      </c>
      <c r="F13" s="229">
        <f>+'Actuals per month'!F23</f>
        <v>159330.17000000001</v>
      </c>
      <c r="G13" s="232">
        <f>+'Actuals per month'!G23</f>
        <v>150000</v>
      </c>
      <c r="H13" s="232">
        <f>+'Actuals per month'!H23</f>
        <v>155000</v>
      </c>
      <c r="I13" s="232">
        <f>+'Actuals per month'!I23</f>
        <v>150000</v>
      </c>
      <c r="J13" s="285">
        <f>+'Actuals per month'!J23</f>
        <v>155000</v>
      </c>
      <c r="K13" s="200">
        <f>+'Actuals per month'!K23</f>
        <v>112500</v>
      </c>
      <c r="L13" s="237">
        <f>+'Actuals per month'!L23</f>
        <v>146012.60999999999</v>
      </c>
      <c r="M13" s="200">
        <f>+'Actuals per month'!M23</f>
        <v>12184.29</v>
      </c>
      <c r="N13" s="200">
        <f>+'Actuals per month'!N23</f>
        <v>11915.43</v>
      </c>
      <c r="O13" s="200">
        <f>+'Actuals per month'!O23</f>
        <v>11910.11</v>
      </c>
      <c r="P13" s="200">
        <f>+'Actuals per month'!P23</f>
        <v>6649.87</v>
      </c>
      <c r="Q13" s="200">
        <f>+'Actuals per month'!Q23</f>
        <v>16527.580000000002</v>
      </c>
      <c r="R13" s="200">
        <f>+'Actuals per month'!R23</f>
        <v>14004.23</v>
      </c>
      <c r="S13" s="200">
        <f>+'Actuals per month'!S23</f>
        <v>11845.869999999999</v>
      </c>
      <c r="T13" s="200">
        <f>+'Actuals per month'!T23</f>
        <v>11775.23</v>
      </c>
      <c r="U13" s="200">
        <f>+'Actuals per month'!U23</f>
        <v>12300</v>
      </c>
      <c r="V13" s="200">
        <f>+'Actuals per month'!V23</f>
        <v>12300</v>
      </c>
      <c r="W13" s="200">
        <f>+'Actuals per month'!W23</f>
        <v>12300</v>
      </c>
      <c r="X13" s="200">
        <f>+'Actuals per month'!X23</f>
        <v>12300</v>
      </c>
    </row>
    <row r="14" spans="1:25" ht="18" customHeight="1" x14ac:dyDescent="0.25">
      <c r="A14" s="176">
        <v>3</v>
      </c>
      <c r="B14" s="183" t="s">
        <v>39</v>
      </c>
      <c r="C14" s="179"/>
      <c r="D14" s="220">
        <f>+'Actuals per month'!D27</f>
        <v>17306</v>
      </c>
      <c r="E14" s="200">
        <f>+'Actuals per month'!E27</f>
        <v>4650</v>
      </c>
      <c r="F14" s="229">
        <f>+'Actuals per month'!F27</f>
        <v>7340.4300000000012</v>
      </c>
      <c r="G14" s="232">
        <f>+'Actuals per month'!G27</f>
        <v>5866</v>
      </c>
      <c r="H14" s="232">
        <f>+'Actuals per month'!H27</f>
        <v>7336</v>
      </c>
      <c r="I14" s="232">
        <f>+'Actuals per month'!I27</f>
        <v>7000</v>
      </c>
      <c r="J14" s="285">
        <f>+'Actuals per month'!J27</f>
        <v>8000</v>
      </c>
      <c r="K14" s="200">
        <f>+'Actuals per month'!K27</f>
        <v>4399.5</v>
      </c>
      <c r="L14" s="237">
        <f>+'Actuals per month'!L27</f>
        <v>6783.66</v>
      </c>
      <c r="M14" s="200">
        <f>+'Actuals per month'!M27</f>
        <v>855.08</v>
      </c>
      <c r="N14" s="200">
        <f>+'Actuals per month'!N27</f>
        <v>19.36</v>
      </c>
      <c r="O14" s="200">
        <f>+'Actuals per month'!O27</f>
        <v>575.28</v>
      </c>
      <c r="P14" s="200">
        <f>+'Actuals per month'!P27</f>
        <v>0</v>
      </c>
      <c r="Q14" s="200">
        <f>+'Actuals per month'!Q27</f>
        <v>503.28000000000003</v>
      </c>
      <c r="R14" s="200">
        <f>+'Actuals per month'!R27</f>
        <v>277.22999999999996</v>
      </c>
      <c r="S14" s="200">
        <f>+'Actuals per month'!S27</f>
        <v>651.18999999999994</v>
      </c>
      <c r="T14" s="200">
        <f>+'Actuals per month'!T27</f>
        <v>272.56</v>
      </c>
      <c r="U14" s="200">
        <f>+'Actuals per month'!U27</f>
        <v>2879.68</v>
      </c>
      <c r="V14" s="200">
        <f>+'Actuals per month'!V27</f>
        <v>250</v>
      </c>
      <c r="W14" s="200">
        <f>+'Actuals per month'!W27</f>
        <v>250</v>
      </c>
      <c r="X14" s="200">
        <f>+'Actuals per month'!X27</f>
        <v>250</v>
      </c>
    </row>
    <row r="15" spans="1:25" ht="18" customHeight="1" x14ac:dyDescent="0.25">
      <c r="A15" s="176">
        <v>4</v>
      </c>
      <c r="B15" s="183" t="s">
        <v>42</v>
      </c>
      <c r="C15" s="177"/>
      <c r="D15" s="220">
        <f>+'Actuals per month'!D33</f>
        <v>2725</v>
      </c>
      <c r="E15" s="200">
        <f>+'Actuals per month'!E33</f>
        <v>1000</v>
      </c>
      <c r="F15" s="229">
        <f>+'Actuals per month'!F33</f>
        <v>2596.86</v>
      </c>
      <c r="G15" s="232">
        <f>+'Actuals per month'!G33</f>
        <v>7500</v>
      </c>
      <c r="H15" s="232">
        <f>+'Actuals per month'!H33</f>
        <v>7500</v>
      </c>
      <c r="I15" s="232">
        <f>+'Actuals per month'!I33</f>
        <v>4000</v>
      </c>
      <c r="J15" s="285">
        <f>+'Actuals per month'!J33</f>
        <v>1500</v>
      </c>
      <c r="K15" s="200">
        <f>+'Actuals per month'!K33</f>
        <v>5625</v>
      </c>
      <c r="L15" s="237">
        <f>+'Actuals per month'!L33</f>
        <v>3757</v>
      </c>
      <c r="M15" s="200">
        <f>+'Actuals per month'!M33</f>
        <v>0</v>
      </c>
      <c r="N15" s="200">
        <f>+'Actuals per month'!N33</f>
        <v>0</v>
      </c>
      <c r="O15" s="200">
        <f>+'Actuals per month'!O33</f>
        <v>0</v>
      </c>
      <c r="P15" s="200">
        <f>+'Actuals per month'!P33</f>
        <v>0</v>
      </c>
      <c r="Q15" s="200">
        <f>+'Actuals per month'!Q33</f>
        <v>0</v>
      </c>
      <c r="R15" s="200">
        <f>+'Actuals per month'!R33</f>
        <v>0</v>
      </c>
      <c r="S15" s="200">
        <f>+'Actuals per month'!S33</f>
        <v>824.62</v>
      </c>
      <c r="T15" s="200">
        <f>+'Actuals per month'!T33</f>
        <v>0</v>
      </c>
      <c r="U15" s="200">
        <f>+'Actuals per month'!U33</f>
        <v>2932.38</v>
      </c>
      <c r="V15" s="200">
        <f>+'Actuals per month'!V33</f>
        <v>0</v>
      </c>
      <c r="W15" s="200">
        <f>+'Actuals per month'!W33</f>
        <v>0</v>
      </c>
      <c r="X15" s="200">
        <f>+'Actuals per month'!X33</f>
        <v>0</v>
      </c>
      <c r="Y15" s="171"/>
    </row>
    <row r="16" spans="1:25" ht="18" customHeight="1" x14ac:dyDescent="0.25">
      <c r="A16" s="176">
        <v>5</v>
      </c>
      <c r="B16" s="184" t="s">
        <v>44</v>
      </c>
      <c r="C16" s="180"/>
      <c r="D16" s="220">
        <f>+'Actuals per month'!D35</f>
        <v>8593</v>
      </c>
      <c r="E16" s="200">
        <f>+'Actuals per month'!E35</f>
        <v>18500</v>
      </c>
      <c r="F16" s="229">
        <f>+'Actuals per month'!F35</f>
        <v>13882.94</v>
      </c>
      <c r="G16" s="232">
        <f>+'Actuals per month'!G35</f>
        <v>18500</v>
      </c>
      <c r="H16" s="232">
        <f>+'Actuals per month'!H35</f>
        <v>18500</v>
      </c>
      <c r="I16" s="232">
        <f>+'Actuals per month'!I35</f>
        <v>20500</v>
      </c>
      <c r="J16" s="285">
        <f>+'Actuals per month'!J35</f>
        <v>20500</v>
      </c>
      <c r="K16" s="200">
        <f>+'Actuals per month'!K35</f>
        <v>13875</v>
      </c>
      <c r="L16" s="237">
        <f>+'Actuals per month'!L35</f>
        <v>11787.359999999999</v>
      </c>
      <c r="M16" s="200">
        <f>+'Actuals per month'!M35</f>
        <v>1579.43</v>
      </c>
      <c r="N16" s="200">
        <f>+'Actuals per month'!N35</f>
        <v>492.6</v>
      </c>
      <c r="O16" s="200">
        <f>+'Actuals per month'!O35</f>
        <v>2030.1</v>
      </c>
      <c r="P16" s="200">
        <f>+'Actuals per month'!P35</f>
        <v>2324.91</v>
      </c>
      <c r="Q16" s="200">
        <f>+'Actuals per month'!Q35</f>
        <v>1039.56</v>
      </c>
      <c r="R16" s="200">
        <f>+'Actuals per month'!R35</f>
        <v>2859.2799999999997</v>
      </c>
      <c r="S16" s="200">
        <f>+'Actuals per month'!S35</f>
        <v>759.37</v>
      </c>
      <c r="T16" s="200">
        <f>+'Actuals per month'!T35</f>
        <v>594.30999999999995</v>
      </c>
      <c r="U16" s="200">
        <f>+'Actuals per month'!U35</f>
        <v>107.8</v>
      </c>
      <c r="V16" s="200">
        <f>+'Actuals per month'!V35</f>
        <v>0</v>
      </c>
      <c r="W16" s="200">
        <f>+'Actuals per month'!W35</f>
        <v>0</v>
      </c>
      <c r="X16" s="200">
        <f>+'Actuals per month'!X35</f>
        <v>0</v>
      </c>
      <c r="Y16" s="7"/>
    </row>
    <row r="17" spans="1:25" ht="18" customHeight="1" x14ac:dyDescent="0.25">
      <c r="A17" s="176">
        <v>6</v>
      </c>
      <c r="B17" s="184" t="s">
        <v>47</v>
      </c>
      <c r="C17" s="185"/>
      <c r="D17" s="220">
        <f>+'Actuals per month'!D39</f>
        <v>10936</v>
      </c>
      <c r="E17" s="200">
        <f>+'Actuals per month'!E39</f>
        <v>13295</v>
      </c>
      <c r="F17" s="229">
        <f>+'Actuals per month'!F39</f>
        <v>13204.97</v>
      </c>
      <c r="G17" s="232">
        <f>+'Actuals per month'!G39</f>
        <v>26060.5</v>
      </c>
      <c r="H17" s="232">
        <f>+'Actuals per month'!H39</f>
        <v>24255.670000000002</v>
      </c>
      <c r="I17" s="232">
        <f>+'Actuals per month'!I39</f>
        <v>24255.670000000002</v>
      </c>
      <c r="J17" s="285">
        <f>+'Actuals per month'!J39</f>
        <v>24255.670000000002</v>
      </c>
      <c r="K17" s="200">
        <f>+'Actuals per month'!K39</f>
        <v>19545.375</v>
      </c>
      <c r="L17" s="237">
        <f>+'Actuals per month'!L39</f>
        <v>11906.46</v>
      </c>
      <c r="M17" s="200">
        <f>+'Actuals per month'!M39</f>
        <v>0</v>
      </c>
      <c r="N17" s="200">
        <f>+'Actuals per month'!N39</f>
        <v>812.02</v>
      </c>
      <c r="O17" s="200">
        <f>+'Actuals per month'!O39</f>
        <v>0</v>
      </c>
      <c r="P17" s="200">
        <f>+'Actuals per month'!P39</f>
        <v>11094.44</v>
      </c>
      <c r="Q17" s="200">
        <f>+'Actuals per month'!Q39</f>
        <v>0</v>
      </c>
      <c r="R17" s="200">
        <f>+'Actuals per month'!R39</f>
        <v>0</v>
      </c>
      <c r="S17" s="200">
        <f>+'Actuals per month'!S39</f>
        <v>0</v>
      </c>
      <c r="T17" s="200">
        <f>+'Actuals per month'!T39</f>
        <v>0</v>
      </c>
      <c r="U17" s="200">
        <f>+'Actuals per month'!U39</f>
        <v>0</v>
      </c>
      <c r="V17" s="200">
        <f>+'Actuals per month'!V39</f>
        <v>0</v>
      </c>
      <c r="W17" s="200">
        <f>+'Actuals per month'!W39</f>
        <v>0</v>
      </c>
      <c r="X17" s="200">
        <f>+'Actuals per month'!X39</f>
        <v>0</v>
      </c>
      <c r="Y17" s="10"/>
    </row>
    <row r="18" spans="1:25" ht="18" customHeight="1" x14ac:dyDescent="0.25">
      <c r="A18" s="176">
        <v>7</v>
      </c>
      <c r="B18" s="184" t="s">
        <v>51</v>
      </c>
      <c r="C18" s="185"/>
      <c r="D18" s="220">
        <f>+'Actuals per month'!D44</f>
        <v>3160</v>
      </c>
      <c r="E18" s="200">
        <f>+'Actuals per month'!E44</f>
        <v>1500</v>
      </c>
      <c r="F18" s="229">
        <f>+'Actuals per month'!F44</f>
        <v>20.21</v>
      </c>
      <c r="G18" s="232">
        <f>+'Actuals per month'!G44</f>
        <v>7865</v>
      </c>
      <c r="H18" s="232">
        <f>+'Actuals per month'!H44</f>
        <v>7865</v>
      </c>
      <c r="I18" s="232">
        <f>+'Actuals per month'!I44</f>
        <v>4000</v>
      </c>
      <c r="J18" s="285">
        <f>+'Actuals per month'!J44</f>
        <v>500</v>
      </c>
      <c r="K18" s="200">
        <f>+'Actuals per month'!K44</f>
        <v>5898.75</v>
      </c>
      <c r="L18" s="237">
        <f>+'Actuals per month'!L44</f>
        <v>4003.41</v>
      </c>
      <c r="M18" s="200">
        <f>+'Actuals per month'!M44</f>
        <v>0</v>
      </c>
      <c r="N18" s="200">
        <f>+'Actuals per month'!N44</f>
        <v>0</v>
      </c>
      <c r="O18" s="200">
        <f>+'Actuals per month'!O44</f>
        <v>0</v>
      </c>
      <c r="P18" s="200">
        <f>+'Actuals per month'!P44</f>
        <v>0</v>
      </c>
      <c r="Q18" s="200">
        <f>+'Actuals per month'!Q44</f>
        <v>0</v>
      </c>
      <c r="R18" s="200">
        <f>+'Actuals per month'!R44</f>
        <v>43.41</v>
      </c>
      <c r="S18" s="200">
        <f>+'Actuals per month'!S44</f>
        <v>660</v>
      </c>
      <c r="T18" s="200">
        <f>+'Actuals per month'!T44</f>
        <v>660</v>
      </c>
      <c r="U18" s="200">
        <f>+'Actuals per month'!U44</f>
        <v>660</v>
      </c>
      <c r="V18" s="200">
        <f>+'Actuals per month'!V44</f>
        <v>660</v>
      </c>
      <c r="W18" s="200">
        <f>+'Actuals per month'!W44</f>
        <v>660</v>
      </c>
      <c r="X18" s="200">
        <f>+'Actuals per month'!X44</f>
        <v>660</v>
      </c>
      <c r="Y18" s="10"/>
    </row>
    <row r="19" spans="1:25" ht="18" customHeight="1" x14ac:dyDescent="0.25">
      <c r="A19" s="176">
        <v>8</v>
      </c>
      <c r="B19" s="183" t="s">
        <v>54</v>
      </c>
      <c r="C19" s="177"/>
      <c r="D19" s="220">
        <f>+'Actuals per month'!D47</f>
        <v>0</v>
      </c>
      <c r="E19" s="200">
        <f>+'Actuals per month'!E47</f>
        <v>6050</v>
      </c>
      <c r="F19" s="229">
        <f>+'Actuals per month'!F47</f>
        <v>4739.2</v>
      </c>
      <c r="G19" s="232">
        <f>+'Actuals per month'!G47</f>
        <v>6050</v>
      </c>
      <c r="H19" s="232">
        <f>+'Actuals per month'!H47</f>
        <v>7050</v>
      </c>
      <c r="I19" s="232">
        <f>+'Actuals per month'!I47</f>
        <v>3500</v>
      </c>
      <c r="J19" s="285">
        <f>+'Actuals per month'!J47</f>
        <v>500</v>
      </c>
      <c r="K19" s="200">
        <f>+'Actuals per month'!K47</f>
        <v>4537.5</v>
      </c>
      <c r="L19" s="237">
        <f>+'Actuals per month'!L47</f>
        <v>3504</v>
      </c>
      <c r="M19" s="200">
        <f>+'Actuals per month'!M47</f>
        <v>292</v>
      </c>
      <c r="N19" s="200">
        <f>+'Actuals per month'!N47</f>
        <v>292</v>
      </c>
      <c r="O19" s="200">
        <f>+'Actuals per month'!O47</f>
        <v>292</v>
      </c>
      <c r="P19" s="200">
        <f>+'Actuals per month'!P47</f>
        <v>292</v>
      </c>
      <c r="Q19" s="200">
        <f>+'Actuals per month'!Q47</f>
        <v>292</v>
      </c>
      <c r="R19" s="200">
        <f>+'Actuals per month'!R47</f>
        <v>292</v>
      </c>
      <c r="S19" s="200">
        <f>+'Actuals per month'!S47</f>
        <v>292</v>
      </c>
      <c r="T19" s="200">
        <f>+'Actuals per month'!T47</f>
        <v>292</v>
      </c>
      <c r="U19" s="200">
        <f>+'Actuals per month'!U47</f>
        <v>292</v>
      </c>
      <c r="V19" s="200">
        <f>+'Actuals per month'!V47</f>
        <v>292</v>
      </c>
      <c r="W19" s="200">
        <f>+'Actuals per month'!W47</f>
        <v>292</v>
      </c>
      <c r="X19" s="200">
        <f>+'Actuals per month'!X47</f>
        <v>292</v>
      </c>
      <c r="Y19" s="331"/>
    </row>
    <row r="20" spans="1:25" ht="18" customHeight="1" thickBot="1" x14ac:dyDescent="0.3">
      <c r="A20" s="181">
        <v>9</v>
      </c>
      <c r="B20" s="186" t="s">
        <v>60</v>
      </c>
      <c r="C20" s="182"/>
      <c r="D20" s="221">
        <f>+'Actuals per month'!D50</f>
        <v>10856</v>
      </c>
      <c r="E20" s="201">
        <f>+'Actuals per month'!E50</f>
        <v>0</v>
      </c>
      <c r="F20" s="230">
        <f>+'Actuals per month'!F50</f>
        <v>0</v>
      </c>
      <c r="G20" s="233">
        <f>+'Actuals per month'!G50</f>
        <v>0</v>
      </c>
      <c r="H20" s="233">
        <f>+'Actuals per month'!H50</f>
        <v>0</v>
      </c>
      <c r="I20" s="233">
        <f>+'Actuals per month'!I50</f>
        <v>0</v>
      </c>
      <c r="J20" s="286">
        <f>+'Actuals per month'!J50</f>
        <v>0</v>
      </c>
      <c r="K20" s="201">
        <f>+'Actuals per month'!K50</f>
        <v>0</v>
      </c>
      <c r="L20" s="238">
        <f>+'Actuals per month'!L50</f>
        <v>0</v>
      </c>
      <c r="M20" s="201">
        <f>+'Actuals per month'!M50</f>
        <v>0</v>
      </c>
      <c r="N20" s="201">
        <f>+'Actuals per month'!N50</f>
        <v>0</v>
      </c>
      <c r="O20" s="201">
        <f>+'Actuals per month'!O50</f>
        <v>0</v>
      </c>
      <c r="P20" s="201">
        <f>+'Actuals per month'!P50</f>
        <v>0</v>
      </c>
      <c r="Q20" s="201">
        <f>+'Actuals per month'!Q50</f>
        <v>0</v>
      </c>
      <c r="R20" s="201">
        <f>+'Actuals per month'!R50</f>
        <v>0</v>
      </c>
      <c r="S20" s="201">
        <f>+'Actuals per month'!S50</f>
        <v>0</v>
      </c>
      <c r="T20" s="201">
        <f>+'Actuals per month'!T50</f>
        <v>0</v>
      </c>
      <c r="U20" s="201">
        <f>+'Actuals per month'!U50</f>
        <v>0</v>
      </c>
      <c r="V20" s="201">
        <f>+'Actuals per month'!V50</f>
        <v>0</v>
      </c>
      <c r="W20" s="201">
        <f>+'Actuals per month'!W50</f>
        <v>0</v>
      </c>
      <c r="X20" s="201">
        <f>+'Actuals per month'!X50</f>
        <v>0</v>
      </c>
      <c r="Y20" s="331"/>
    </row>
    <row r="21" spans="1:25" ht="29.25" customHeight="1" thickBot="1" x14ac:dyDescent="0.3">
      <c r="A21" s="24"/>
      <c r="B21" s="38"/>
      <c r="C21" s="44" t="s">
        <v>0</v>
      </c>
      <c r="D21" s="25">
        <f t="shared" ref="D21:X21" si="1">+D12+D13+D14+D15+D16+D17+D18+D19+D20</f>
        <v>186235</v>
      </c>
      <c r="E21" s="25">
        <f t="shared" si="1"/>
        <v>219005</v>
      </c>
      <c r="F21" s="25">
        <f t="shared" si="1"/>
        <v>226406.37</v>
      </c>
      <c r="G21" s="25">
        <f t="shared" si="1"/>
        <v>248992.72</v>
      </c>
      <c r="H21" s="25">
        <f t="shared" si="1"/>
        <v>258092.67</v>
      </c>
      <c r="I21" s="25">
        <f>+I12+I13+I14+I15+I16+I17+I18+I19+I20</f>
        <v>243841.67</v>
      </c>
      <c r="J21" s="25">
        <f>+J12+J13+J14+J15+J16+J17+J18+J19+J20</f>
        <v>240541.67</v>
      </c>
      <c r="K21" s="66">
        <f t="shared" si="1"/>
        <v>186744.54</v>
      </c>
      <c r="L21" s="97">
        <f t="shared" si="1"/>
        <v>217903.32999999996</v>
      </c>
      <c r="M21" s="25">
        <f t="shared" si="1"/>
        <v>16638.580000000002</v>
      </c>
      <c r="N21" s="25">
        <f t="shared" si="1"/>
        <v>15091.300000000001</v>
      </c>
      <c r="O21" s="25">
        <f t="shared" si="1"/>
        <v>16206.690000000002</v>
      </c>
      <c r="P21" s="25">
        <f t="shared" si="1"/>
        <v>21760.440000000002</v>
      </c>
      <c r="Q21" s="25">
        <f t="shared" si="1"/>
        <v>20589.61</v>
      </c>
      <c r="R21" s="25">
        <f t="shared" si="1"/>
        <v>18924.37</v>
      </c>
      <c r="S21" s="25">
        <f t="shared" si="1"/>
        <v>16758.2</v>
      </c>
      <c r="T21" s="25">
        <f t="shared" si="1"/>
        <v>15142.249999999998</v>
      </c>
      <c r="U21" s="25">
        <f t="shared" si="1"/>
        <v>23541.89</v>
      </c>
      <c r="V21" s="25">
        <f t="shared" si="1"/>
        <v>17750</v>
      </c>
      <c r="W21" s="25">
        <f t="shared" si="1"/>
        <v>17750</v>
      </c>
      <c r="X21" s="25">
        <f t="shared" si="1"/>
        <v>17750</v>
      </c>
    </row>
    <row r="22" spans="1:25" ht="20.25" customHeight="1" thickBot="1" x14ac:dyDescent="0.3">
      <c r="A22" s="3"/>
      <c r="B22" s="3"/>
      <c r="C22" s="1"/>
      <c r="D22" s="1"/>
      <c r="E22" s="8"/>
      <c r="F22" s="8"/>
      <c r="G22" s="8"/>
      <c r="H22" s="8"/>
      <c r="I22" s="8"/>
      <c r="J22" s="8"/>
      <c r="K22" s="29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spans="1:25" ht="28.5" customHeight="1" thickBot="1" x14ac:dyDescent="0.3">
      <c r="A23" s="16"/>
      <c r="B23" s="58"/>
      <c r="C23" s="45" t="s">
        <v>10</v>
      </c>
      <c r="D23" s="15">
        <f t="shared" ref="D23:X23" si="2">+D9-D21</f>
        <v>86635</v>
      </c>
      <c r="E23" s="15">
        <f t="shared" si="2"/>
        <v>-16689</v>
      </c>
      <c r="F23" s="15">
        <f t="shared" si="2"/>
        <v>-22221.109999999986</v>
      </c>
      <c r="G23" s="15">
        <f t="shared" si="2"/>
        <v>-32576.720000000001</v>
      </c>
      <c r="H23" s="15">
        <f t="shared" si="2"/>
        <v>-41676.670000000013</v>
      </c>
      <c r="I23" s="15">
        <f>+I9-I21</f>
        <v>-27425.670000000013</v>
      </c>
      <c r="J23" s="15">
        <f>+J9-J21</f>
        <v>-24125.670000000013</v>
      </c>
      <c r="K23" s="28">
        <f t="shared" si="2"/>
        <v>-24432.540000000008</v>
      </c>
      <c r="L23" s="27">
        <f t="shared" si="2"/>
        <v>-55273.329999999958</v>
      </c>
      <c r="M23" s="15">
        <f t="shared" si="2"/>
        <v>-16638.580000000002</v>
      </c>
      <c r="N23" s="15">
        <f t="shared" si="2"/>
        <v>-15091.300000000001</v>
      </c>
      <c r="O23" s="15">
        <f t="shared" si="2"/>
        <v>165609.31</v>
      </c>
      <c r="P23" s="15">
        <f t="shared" si="2"/>
        <v>-21760.440000000002</v>
      </c>
      <c r="Q23" s="15">
        <f t="shared" si="2"/>
        <v>1910.3899999999994</v>
      </c>
      <c r="R23" s="15">
        <f t="shared" si="2"/>
        <v>-18924.37</v>
      </c>
      <c r="S23" s="15">
        <f t="shared" si="2"/>
        <v>-16758.2</v>
      </c>
      <c r="T23" s="15">
        <f t="shared" si="2"/>
        <v>-15142.249999999998</v>
      </c>
      <c r="U23" s="15">
        <f t="shared" si="2"/>
        <v>-23541.89</v>
      </c>
      <c r="V23" s="15">
        <f t="shared" si="2"/>
        <v>-17750</v>
      </c>
      <c r="W23" s="15">
        <f t="shared" si="2"/>
        <v>-17750</v>
      </c>
      <c r="X23" s="15">
        <f t="shared" si="2"/>
        <v>-17750</v>
      </c>
    </row>
    <row r="24" spans="1:25" ht="18" customHeight="1" x14ac:dyDescent="0.25">
      <c r="A24" s="26"/>
      <c r="B24" s="26"/>
      <c r="C24" s="56"/>
      <c r="D24" s="56"/>
      <c r="E24" s="56"/>
      <c r="F24" s="56"/>
      <c r="G24" s="57"/>
      <c r="H24" s="57"/>
      <c r="I24" s="57"/>
      <c r="J24" s="57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</row>
    <row r="25" spans="1:25" ht="18" customHeight="1" x14ac:dyDescent="0.25">
      <c r="A25" s="26"/>
      <c r="B25" s="26"/>
      <c r="C25" s="56"/>
      <c r="D25" s="56"/>
      <c r="E25" s="56"/>
      <c r="F25" s="56"/>
      <c r="G25" s="57"/>
      <c r="H25" s="57"/>
      <c r="I25" s="57"/>
      <c r="J25" s="57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</row>
    <row r="26" spans="1:25" ht="18" customHeight="1" x14ac:dyDescent="0.25">
      <c r="A26" s="26"/>
      <c r="B26" s="26"/>
      <c r="C26" s="56"/>
      <c r="D26" s="56"/>
      <c r="E26" s="56"/>
      <c r="F26" s="56"/>
      <c r="G26" s="57"/>
      <c r="H26" s="57"/>
      <c r="I26" s="57"/>
      <c r="J26" s="57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</row>
    <row r="27" spans="1:25" ht="18" customHeight="1" x14ac:dyDescent="0.25">
      <c r="A27" s="26"/>
      <c r="B27" s="26"/>
      <c r="C27" s="56"/>
      <c r="D27" s="56"/>
      <c r="E27" s="56"/>
      <c r="F27" s="56"/>
      <c r="G27" s="57"/>
      <c r="H27" s="57"/>
      <c r="I27" s="57"/>
      <c r="J27" s="57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</row>
    <row r="28" spans="1:25" ht="18" customHeight="1" x14ac:dyDescent="0.25">
      <c r="A28" s="26"/>
      <c r="B28" s="26"/>
      <c r="C28" s="56"/>
      <c r="D28" s="56"/>
      <c r="E28" s="56"/>
      <c r="F28" s="56"/>
      <c r="G28" s="57"/>
      <c r="H28" s="57"/>
      <c r="I28" s="57"/>
      <c r="J28" s="57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</row>
    <row r="29" spans="1:25" ht="13.8" x14ac:dyDescent="0.25">
      <c r="A29" s="26"/>
      <c r="B29" s="26"/>
      <c r="C29" s="56"/>
      <c r="D29" s="56"/>
      <c r="E29" s="56"/>
      <c r="F29" s="56"/>
      <c r="G29" s="57"/>
      <c r="H29" s="57"/>
      <c r="I29" s="57"/>
      <c r="J29" s="57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</row>
    <row r="30" spans="1:25" ht="13.8" x14ac:dyDescent="0.25">
      <c r="A30" s="26"/>
      <c r="B30" s="26"/>
      <c r="C30" s="56"/>
      <c r="D30" s="56"/>
      <c r="E30" s="56"/>
      <c r="F30" s="56"/>
      <c r="G30" s="57"/>
      <c r="H30" s="57"/>
      <c r="I30" s="57"/>
      <c r="J30" s="57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</row>
    <row r="31" spans="1:25" ht="13.8" x14ac:dyDescent="0.25">
      <c r="A31" s="26"/>
      <c r="B31" s="26"/>
      <c r="C31" s="56"/>
      <c r="D31" s="56"/>
      <c r="E31" s="56"/>
      <c r="F31" s="56"/>
      <c r="G31" s="57"/>
      <c r="H31" s="57"/>
      <c r="I31" s="57"/>
      <c r="J31" s="57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</row>
    <row r="32" spans="1:25" ht="13.8" x14ac:dyDescent="0.25">
      <c r="A32" s="26"/>
      <c r="B32" s="26"/>
      <c r="C32" s="56"/>
      <c r="D32" s="56"/>
      <c r="E32" s="56"/>
      <c r="F32" s="56"/>
      <c r="G32" s="57"/>
      <c r="H32" s="57"/>
      <c r="I32" s="57"/>
      <c r="J32" s="57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</row>
    <row r="33" spans="1:24" ht="13.8" x14ac:dyDescent="0.25">
      <c r="A33" s="26"/>
      <c r="B33" s="26"/>
      <c r="C33" s="56"/>
      <c r="D33" s="56"/>
      <c r="E33" s="56"/>
      <c r="F33" s="56"/>
      <c r="G33" s="57"/>
      <c r="H33" s="57"/>
      <c r="I33" s="57"/>
      <c r="J33" s="57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</row>
    <row r="34" spans="1:24" ht="13.8" x14ac:dyDescent="0.25">
      <c r="A34" s="26"/>
      <c r="B34" s="26"/>
      <c r="C34" s="56"/>
      <c r="D34" s="56"/>
      <c r="E34" s="56"/>
      <c r="F34" s="56"/>
      <c r="G34" s="57"/>
      <c r="H34" s="57"/>
      <c r="I34" s="57"/>
      <c r="J34" s="57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1:24" x14ac:dyDescent="0.25">
      <c r="C35" s="7"/>
      <c r="D35" s="7"/>
      <c r="E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x14ac:dyDescent="0.25">
      <c r="C36" s="7"/>
      <c r="D36" s="7"/>
      <c r="E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x14ac:dyDescent="0.25">
      <c r="C37" s="7"/>
      <c r="D37" s="7"/>
      <c r="E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x14ac:dyDescent="0.25">
      <c r="C38" s="7"/>
      <c r="D38" s="7"/>
      <c r="E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25">
      <c r="C39" s="7"/>
      <c r="D39" s="7"/>
      <c r="E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</sheetData>
  <mergeCells count="6">
    <mergeCell ref="Y19:Y20"/>
    <mergeCell ref="M3:X3"/>
    <mergeCell ref="M5:X5"/>
    <mergeCell ref="A1:C1"/>
    <mergeCell ref="K3:L3"/>
    <mergeCell ref="B12:C12"/>
  </mergeCells>
  <pageMargins left="0.23622047244094491" right="0.23622047244094491" top="0.74803149606299213" bottom="0.74803149606299213" header="0.31496062992125984" footer="0.31496062992125984"/>
  <pageSetup paperSize="9" scale="74" orientation="landscape" r:id="rId1"/>
  <headerFooter>
    <oddFooter>&amp;R&amp;D-&amp;T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0"/>
  <sheetViews>
    <sheetView tabSelected="1" zoomScale="50" zoomScaleNormal="50" workbookViewId="0">
      <selection activeCell="J5" sqref="J5"/>
    </sheetView>
  </sheetViews>
  <sheetFormatPr defaultColWidth="9.109375" defaultRowHeight="13.2" x14ac:dyDescent="0.25"/>
  <cols>
    <col min="1" max="1" width="4.5546875" style="2" customWidth="1"/>
    <col min="2" max="2" width="4.33203125" style="2" customWidth="1"/>
    <col min="3" max="3" width="69.33203125" customWidth="1"/>
    <col min="4" max="4" width="14.6640625" hidden="1" customWidth="1"/>
    <col min="5" max="5" width="14.6640625" customWidth="1"/>
    <col min="6" max="6" width="14.6640625" style="7" customWidth="1"/>
    <col min="7" max="7" width="14.6640625" style="9" customWidth="1"/>
    <col min="8" max="8" width="14.6640625" style="9" hidden="1" customWidth="1"/>
    <col min="9" max="10" width="14.6640625" style="9" customWidth="1"/>
    <col min="11" max="11" width="14.6640625" hidden="1" customWidth="1"/>
    <col min="12" max="12" width="15.88671875" customWidth="1"/>
    <col min="13" max="13" width="15.88671875" bestFit="1" customWidth="1"/>
    <col min="14" max="16" width="16.33203125" bestFit="1" customWidth="1"/>
    <col min="17" max="17" width="14.6640625" customWidth="1"/>
    <col min="18" max="20" width="16.33203125" bestFit="1" customWidth="1"/>
    <col min="21" max="24" width="14.6640625" customWidth="1"/>
    <col min="25" max="27" width="9.109375" customWidth="1"/>
    <col min="28" max="28" width="26.44140625" customWidth="1"/>
  </cols>
  <sheetData>
    <row r="1" spans="1:24" ht="36" customHeight="1" thickBot="1" x14ac:dyDescent="0.3">
      <c r="A1" s="336" t="s">
        <v>24</v>
      </c>
      <c r="B1" s="337"/>
      <c r="C1" s="337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5"/>
    </row>
    <row r="2" spans="1:24" ht="18.75" customHeight="1" thickBot="1" x14ac:dyDescent="0.3">
      <c r="A2" s="6" t="s">
        <v>3</v>
      </c>
      <c r="K2" s="92">
        <v>9</v>
      </c>
      <c r="L2" s="100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23.25" customHeight="1" thickBot="1" x14ac:dyDescent="0.3">
      <c r="A3" s="102" t="s">
        <v>8</v>
      </c>
      <c r="C3" s="103">
        <v>1</v>
      </c>
      <c r="D3" s="54"/>
      <c r="E3" s="54"/>
      <c r="F3" s="106"/>
      <c r="G3" s="55"/>
      <c r="H3" s="55"/>
      <c r="I3" s="55"/>
      <c r="J3" s="55"/>
      <c r="K3" s="344" t="s">
        <v>103</v>
      </c>
      <c r="L3" s="345"/>
      <c r="M3" s="333" t="s">
        <v>68</v>
      </c>
      <c r="N3" s="334"/>
      <c r="O3" s="334"/>
      <c r="P3" s="334"/>
      <c r="Q3" s="334"/>
      <c r="R3" s="334"/>
      <c r="S3" s="334"/>
      <c r="T3" s="334"/>
      <c r="U3" s="334"/>
      <c r="V3" s="334"/>
      <c r="W3" s="334"/>
      <c r="X3" s="335"/>
    </row>
    <row r="4" spans="1:24" ht="45.75" customHeight="1" thickBot="1" x14ac:dyDescent="0.3">
      <c r="A4" s="37"/>
      <c r="B4" s="37"/>
      <c r="C4" s="101"/>
      <c r="D4" s="268" t="s">
        <v>94</v>
      </c>
      <c r="E4" s="52" t="s">
        <v>62</v>
      </c>
      <c r="F4" s="52" t="s">
        <v>92</v>
      </c>
      <c r="G4" s="51" t="s">
        <v>7</v>
      </c>
      <c r="H4" s="65" t="s">
        <v>70</v>
      </c>
      <c r="I4" s="65" t="s">
        <v>98</v>
      </c>
      <c r="J4" s="270" t="s">
        <v>96</v>
      </c>
      <c r="K4" s="172" t="s">
        <v>23</v>
      </c>
      <c r="L4" s="173" t="s">
        <v>9</v>
      </c>
      <c r="M4" s="322" t="s">
        <v>11</v>
      </c>
      <c r="N4" s="322" t="s">
        <v>12</v>
      </c>
      <c r="O4" s="321" t="s">
        <v>13</v>
      </c>
      <c r="P4" s="321" t="s">
        <v>14</v>
      </c>
      <c r="Q4" s="321" t="s">
        <v>15</v>
      </c>
      <c r="R4" s="321" t="s">
        <v>16</v>
      </c>
      <c r="S4" s="321" t="s">
        <v>17</v>
      </c>
      <c r="T4" s="321" t="s">
        <v>22</v>
      </c>
      <c r="U4" s="321" t="s">
        <v>18</v>
      </c>
      <c r="V4" s="321" t="s">
        <v>19</v>
      </c>
      <c r="W4" s="60" t="s">
        <v>20</v>
      </c>
      <c r="X4" s="61" t="s">
        <v>21</v>
      </c>
    </row>
    <row r="5" spans="1:24" ht="22.5" customHeight="1" thickBot="1" x14ac:dyDescent="0.3">
      <c r="A5" s="24"/>
      <c r="B5" s="38"/>
      <c r="C5" s="78" t="s">
        <v>4</v>
      </c>
      <c r="D5" s="113"/>
      <c r="E5" s="114"/>
      <c r="F5" s="167" t="s">
        <v>93</v>
      </c>
      <c r="G5" s="115"/>
      <c r="H5" s="167">
        <v>42465</v>
      </c>
      <c r="I5" s="167">
        <v>42561</v>
      </c>
      <c r="J5" s="167">
        <v>42561</v>
      </c>
      <c r="K5" s="116"/>
      <c r="L5" s="117"/>
      <c r="M5" s="111"/>
      <c r="N5" s="111"/>
      <c r="O5" s="111"/>
      <c r="P5" s="111"/>
      <c r="Q5" s="111"/>
      <c r="R5" s="112"/>
      <c r="S5" s="111"/>
      <c r="T5" s="111"/>
      <c r="U5" s="111"/>
      <c r="V5" s="111"/>
      <c r="W5" s="111"/>
      <c r="X5" s="111"/>
    </row>
    <row r="6" spans="1:24" ht="21" customHeight="1" x14ac:dyDescent="0.25">
      <c r="A6" s="84">
        <v>1</v>
      </c>
      <c r="B6" s="75" t="s">
        <v>27</v>
      </c>
      <c r="C6" s="76"/>
      <c r="D6" s="123">
        <f t="shared" ref="D6:X6" si="0">SUM(D7:D8)</f>
        <v>219066</v>
      </c>
      <c r="E6" s="123">
        <f>SUM(E7:E8)</f>
        <v>179816</v>
      </c>
      <c r="F6" s="123">
        <f t="shared" si="0"/>
        <v>179816</v>
      </c>
      <c r="G6" s="123">
        <f t="shared" si="0"/>
        <v>193916</v>
      </c>
      <c r="H6" s="123">
        <f t="shared" si="0"/>
        <v>193916</v>
      </c>
      <c r="I6" s="123">
        <f>SUM(I7:I8)</f>
        <v>193916</v>
      </c>
      <c r="J6" s="123">
        <f>SUM(J7:J8)</f>
        <v>193916</v>
      </c>
      <c r="K6" s="136">
        <f t="shared" si="0"/>
        <v>145437</v>
      </c>
      <c r="L6" s="134">
        <f>SUM(L7:L8)</f>
        <v>140130</v>
      </c>
      <c r="M6" s="123">
        <f t="shared" si="0"/>
        <v>0</v>
      </c>
      <c r="N6" s="123">
        <f t="shared" si="0"/>
        <v>0</v>
      </c>
      <c r="O6" s="123">
        <f t="shared" si="0"/>
        <v>140130</v>
      </c>
      <c r="P6" s="123">
        <f t="shared" si="0"/>
        <v>0</v>
      </c>
      <c r="Q6" s="123">
        <f t="shared" si="0"/>
        <v>0</v>
      </c>
      <c r="R6" s="123">
        <f t="shared" si="0"/>
        <v>0</v>
      </c>
      <c r="S6" s="123">
        <f t="shared" si="0"/>
        <v>0</v>
      </c>
      <c r="T6" s="123">
        <f t="shared" si="0"/>
        <v>0</v>
      </c>
      <c r="U6" s="123">
        <f t="shared" si="0"/>
        <v>0</v>
      </c>
      <c r="V6" s="123">
        <f t="shared" si="0"/>
        <v>0</v>
      </c>
      <c r="W6" s="123">
        <f t="shared" si="0"/>
        <v>0</v>
      </c>
      <c r="X6" s="123">
        <f t="shared" si="0"/>
        <v>0</v>
      </c>
    </row>
    <row r="7" spans="1:24" s="13" customFormat="1" ht="21" customHeight="1" x14ac:dyDescent="0.25">
      <c r="A7" s="17"/>
      <c r="B7" s="48">
        <v>1.1000000000000001</v>
      </c>
      <c r="C7" s="39" t="s">
        <v>2</v>
      </c>
      <c r="D7" s="30">
        <v>189066</v>
      </c>
      <c r="E7" s="33">
        <v>179816</v>
      </c>
      <c r="F7" s="33">
        <v>179816</v>
      </c>
      <c r="G7" s="34">
        <v>181816</v>
      </c>
      <c r="H7" s="34">
        <v>181816</v>
      </c>
      <c r="I7" s="34">
        <v>181816</v>
      </c>
      <c r="J7" s="271">
        <v>181816</v>
      </c>
      <c r="K7" s="98">
        <f>+G7/12*$K$2</f>
        <v>136362</v>
      </c>
      <c r="L7" s="62">
        <v>140130</v>
      </c>
      <c r="M7" s="67"/>
      <c r="N7" s="67"/>
      <c r="O7" s="67">
        <v>140130</v>
      </c>
      <c r="P7" s="67"/>
      <c r="Q7" s="67"/>
      <c r="R7" s="68"/>
      <c r="S7" s="67"/>
      <c r="T7" s="67"/>
      <c r="U7" s="67"/>
      <c r="V7" s="67"/>
      <c r="W7" s="67"/>
      <c r="X7" s="67"/>
    </row>
    <row r="8" spans="1:24" ht="21" customHeight="1" thickBot="1" x14ac:dyDescent="0.3">
      <c r="A8" s="20"/>
      <c r="B8" s="50">
        <v>1.2</v>
      </c>
      <c r="C8" s="43" t="s">
        <v>25</v>
      </c>
      <c r="D8" s="21">
        <v>30000</v>
      </c>
      <c r="E8" s="22">
        <v>0</v>
      </c>
      <c r="F8" s="22">
        <v>0</v>
      </c>
      <c r="G8" s="23">
        <v>12100</v>
      </c>
      <c r="H8" s="23">
        <v>12100</v>
      </c>
      <c r="I8" s="23">
        <v>12100</v>
      </c>
      <c r="J8" s="272">
        <v>12100</v>
      </c>
      <c r="K8" s="64">
        <f>+G8/12*$K$2</f>
        <v>9075</v>
      </c>
      <c r="L8" s="94">
        <f>SUM(M8:X8)</f>
        <v>0</v>
      </c>
      <c r="M8" s="73"/>
      <c r="N8" s="73"/>
      <c r="O8" s="73"/>
      <c r="P8" s="73"/>
      <c r="Q8" s="73"/>
      <c r="R8" s="74"/>
      <c r="S8" s="73"/>
      <c r="T8" s="73"/>
      <c r="U8" s="73"/>
      <c r="V8" s="73"/>
      <c r="W8" s="73"/>
      <c r="X8" s="73"/>
    </row>
    <row r="9" spans="1:24" ht="18.75" customHeight="1" x14ac:dyDescent="0.25">
      <c r="A9" s="84">
        <v>2</v>
      </c>
      <c r="B9" s="75" t="s">
        <v>26</v>
      </c>
      <c r="C9" s="76"/>
      <c r="D9" s="77">
        <f>SUM(D10:D13)</f>
        <v>53804</v>
      </c>
      <c r="E9" s="77">
        <f t="shared" ref="E9:X9" si="1">SUM(E10:E13)</f>
        <v>22500</v>
      </c>
      <c r="F9" s="77">
        <f t="shared" si="1"/>
        <v>24369.26</v>
      </c>
      <c r="G9" s="77">
        <f t="shared" si="1"/>
        <v>22500</v>
      </c>
      <c r="H9" s="77">
        <f t="shared" si="1"/>
        <v>22500</v>
      </c>
      <c r="I9" s="77">
        <f>SUM(I10:I13)</f>
        <v>22500</v>
      </c>
      <c r="J9" s="77">
        <f>SUM(J10:J13)</f>
        <v>22500</v>
      </c>
      <c r="K9" s="99">
        <f t="shared" si="1"/>
        <v>16875</v>
      </c>
      <c r="L9" s="95">
        <f t="shared" si="1"/>
        <v>22500</v>
      </c>
      <c r="M9" s="77">
        <f t="shared" si="1"/>
        <v>0</v>
      </c>
      <c r="N9" s="77">
        <f t="shared" si="1"/>
        <v>0</v>
      </c>
      <c r="O9" s="77">
        <f t="shared" si="1"/>
        <v>0</v>
      </c>
      <c r="P9" s="77">
        <f t="shared" si="1"/>
        <v>0</v>
      </c>
      <c r="Q9" s="77">
        <f t="shared" si="1"/>
        <v>22500</v>
      </c>
      <c r="R9" s="77">
        <f t="shared" si="1"/>
        <v>0</v>
      </c>
      <c r="S9" s="77">
        <f t="shared" si="1"/>
        <v>0</v>
      </c>
      <c r="T9" s="77">
        <f t="shared" si="1"/>
        <v>0</v>
      </c>
      <c r="U9" s="77">
        <f t="shared" si="1"/>
        <v>0</v>
      </c>
      <c r="V9" s="77">
        <f t="shared" si="1"/>
        <v>0</v>
      </c>
      <c r="W9" s="77">
        <f t="shared" si="1"/>
        <v>0</v>
      </c>
      <c r="X9" s="77">
        <f t="shared" si="1"/>
        <v>0</v>
      </c>
    </row>
    <row r="10" spans="1:24" ht="17.25" customHeight="1" x14ac:dyDescent="0.25">
      <c r="A10" s="18"/>
      <c r="B10" s="48">
        <v>2.1</v>
      </c>
      <c r="C10" s="40" t="s">
        <v>28</v>
      </c>
      <c r="D10" s="30">
        <v>22500</v>
      </c>
      <c r="E10" s="33">
        <v>22500</v>
      </c>
      <c r="F10" s="33">
        <v>22500</v>
      </c>
      <c r="G10" s="34">
        <v>22500</v>
      </c>
      <c r="H10" s="34">
        <v>22500</v>
      </c>
      <c r="I10" s="34">
        <v>22500</v>
      </c>
      <c r="J10" s="271">
        <v>22500</v>
      </c>
      <c r="K10" s="63">
        <f>+G10/12*$K$2</f>
        <v>16875</v>
      </c>
      <c r="L10" s="62">
        <v>22500</v>
      </c>
      <c r="M10" s="69"/>
      <c r="N10" s="69"/>
      <c r="O10" s="69"/>
      <c r="P10" s="69"/>
      <c r="Q10" s="69">
        <v>22500</v>
      </c>
      <c r="R10" s="70"/>
      <c r="S10" s="69"/>
      <c r="T10" s="69"/>
      <c r="U10" s="69"/>
      <c r="V10" s="69"/>
      <c r="W10" s="69"/>
      <c r="X10" s="69"/>
    </row>
    <row r="11" spans="1:24" s="4" customFormat="1" ht="21.75" customHeight="1" x14ac:dyDescent="0.25">
      <c r="A11" s="19"/>
      <c r="B11" s="49">
        <v>2.2000000000000002</v>
      </c>
      <c r="C11" s="41" t="s">
        <v>29</v>
      </c>
      <c r="D11" s="31">
        <v>1</v>
      </c>
      <c r="E11" s="35">
        <v>0</v>
      </c>
      <c r="F11" s="35">
        <v>0</v>
      </c>
      <c r="G11" s="36">
        <v>0</v>
      </c>
      <c r="H11" s="36">
        <v>0</v>
      </c>
      <c r="I11" s="36">
        <v>0</v>
      </c>
      <c r="J11" s="273">
        <v>0</v>
      </c>
      <c r="K11" s="63">
        <f>+G11/12*$K$2</f>
        <v>0</v>
      </c>
      <c r="L11" s="96">
        <f>SUM(M11:X11)</f>
        <v>0</v>
      </c>
      <c r="M11" s="71"/>
      <c r="N11" s="71"/>
      <c r="O11" s="71"/>
      <c r="P11" s="71"/>
      <c r="Q11" s="71"/>
      <c r="R11" s="72"/>
      <c r="S11" s="71"/>
      <c r="T11" s="71"/>
      <c r="U11" s="71"/>
      <c r="V11" s="71"/>
      <c r="W11" s="71"/>
      <c r="X11" s="71"/>
    </row>
    <row r="12" spans="1:24" ht="19.5" customHeight="1" x14ac:dyDescent="0.25">
      <c r="A12" s="18"/>
      <c r="B12" s="49">
        <v>2.2999999999999998</v>
      </c>
      <c r="C12" s="41" t="s">
        <v>30</v>
      </c>
      <c r="D12" s="31">
        <v>0</v>
      </c>
      <c r="E12" s="35">
        <v>0</v>
      </c>
      <c r="F12" s="35">
        <v>0</v>
      </c>
      <c r="G12" s="36">
        <v>0</v>
      </c>
      <c r="H12" s="36">
        <v>0</v>
      </c>
      <c r="I12" s="36">
        <v>0</v>
      </c>
      <c r="J12" s="273">
        <v>0</v>
      </c>
      <c r="K12" s="63">
        <f>+G12/12*$K$2</f>
        <v>0</v>
      </c>
      <c r="L12" s="96">
        <f>SUM(M12:X12)</f>
        <v>0</v>
      </c>
      <c r="M12" s="71"/>
      <c r="N12" s="71"/>
      <c r="O12" s="71"/>
      <c r="P12" s="71"/>
      <c r="Q12" s="71"/>
      <c r="R12" s="72"/>
      <c r="S12" s="71"/>
      <c r="T12" s="71"/>
      <c r="U12" s="71"/>
      <c r="V12" s="71"/>
      <c r="W12" s="71"/>
      <c r="X12" s="71"/>
    </row>
    <row r="13" spans="1:24" ht="19.5" customHeight="1" thickBot="1" x14ac:dyDescent="0.3">
      <c r="A13" s="18"/>
      <c r="B13" s="49">
        <v>2.4</v>
      </c>
      <c r="C13" s="125" t="s">
        <v>58</v>
      </c>
      <c r="D13" s="126">
        <f>31200+103</f>
        <v>31303</v>
      </c>
      <c r="E13" s="127">
        <v>0</v>
      </c>
      <c r="F13" s="127">
        <f>505.31+1363.95</f>
        <v>1869.26</v>
      </c>
      <c r="G13" s="128">
        <v>0</v>
      </c>
      <c r="H13" s="128">
        <v>0</v>
      </c>
      <c r="I13" s="128">
        <v>0</v>
      </c>
      <c r="J13" s="274">
        <v>0</v>
      </c>
      <c r="K13" s="64">
        <f>+G13/12*$K$2</f>
        <v>0</v>
      </c>
      <c r="L13" s="129">
        <v>0</v>
      </c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</row>
    <row r="14" spans="1:24" ht="24.75" customHeight="1" thickBot="1" x14ac:dyDescent="0.3">
      <c r="A14" s="24"/>
      <c r="B14" s="38"/>
      <c r="C14" s="44" t="s">
        <v>1</v>
      </c>
      <c r="D14" s="25">
        <f t="shared" ref="D14:X14" si="2">+D6+D9</f>
        <v>272870</v>
      </c>
      <c r="E14" s="25">
        <f t="shared" si="2"/>
        <v>202316</v>
      </c>
      <c r="F14" s="25">
        <f t="shared" si="2"/>
        <v>204185.26</v>
      </c>
      <c r="G14" s="25">
        <f t="shared" si="2"/>
        <v>216416</v>
      </c>
      <c r="H14" s="25">
        <f t="shared" si="2"/>
        <v>216416</v>
      </c>
      <c r="I14" s="25">
        <f t="shared" si="2"/>
        <v>216416</v>
      </c>
      <c r="J14" s="25">
        <f>+J6+J9</f>
        <v>216416</v>
      </c>
      <c r="K14" s="66">
        <f t="shared" si="2"/>
        <v>162312</v>
      </c>
      <c r="L14" s="97">
        <f t="shared" si="2"/>
        <v>162630</v>
      </c>
      <c r="M14" s="25">
        <f t="shared" si="2"/>
        <v>0</v>
      </c>
      <c r="N14" s="25">
        <f t="shared" si="2"/>
        <v>0</v>
      </c>
      <c r="O14" s="25">
        <f t="shared" si="2"/>
        <v>140130</v>
      </c>
      <c r="P14" s="25">
        <f t="shared" si="2"/>
        <v>0</v>
      </c>
      <c r="Q14" s="25">
        <f t="shared" si="2"/>
        <v>22500</v>
      </c>
      <c r="R14" s="25">
        <f t="shared" si="2"/>
        <v>0</v>
      </c>
      <c r="S14" s="25">
        <f t="shared" si="2"/>
        <v>0</v>
      </c>
      <c r="T14" s="25">
        <f t="shared" si="2"/>
        <v>0</v>
      </c>
      <c r="U14" s="25">
        <f t="shared" si="2"/>
        <v>0</v>
      </c>
      <c r="V14" s="25">
        <f t="shared" si="2"/>
        <v>0</v>
      </c>
      <c r="W14" s="25">
        <f t="shared" si="2"/>
        <v>0</v>
      </c>
      <c r="X14" s="25">
        <f t="shared" si="2"/>
        <v>0</v>
      </c>
    </row>
    <row r="15" spans="1:24" ht="21.75" customHeight="1" thickBot="1" x14ac:dyDescent="0.3">
      <c r="A15" s="24"/>
      <c r="B15" s="38"/>
      <c r="C15" s="78" t="s">
        <v>5</v>
      </c>
      <c r="D15" s="113"/>
      <c r="E15" s="114"/>
      <c r="F15" s="114"/>
      <c r="G15" s="115"/>
      <c r="H15" s="115"/>
      <c r="I15" s="115"/>
      <c r="J15" s="115"/>
      <c r="K15" s="116"/>
      <c r="L15" s="117"/>
      <c r="M15" s="118"/>
      <c r="N15" s="118"/>
      <c r="O15" s="118"/>
      <c r="P15" s="118"/>
      <c r="Q15" s="118"/>
      <c r="R15" s="119"/>
      <c r="S15" s="118"/>
      <c r="T15" s="118"/>
      <c r="U15" s="118"/>
      <c r="V15" s="118"/>
      <c r="W15" s="118"/>
      <c r="X15" s="118"/>
    </row>
    <row r="16" spans="1:24" ht="18" customHeight="1" x14ac:dyDescent="0.25">
      <c r="A16" s="84">
        <v>1</v>
      </c>
      <c r="B16" s="346" t="s">
        <v>31</v>
      </c>
      <c r="C16" s="347"/>
      <c r="D16" s="109">
        <f t="shared" ref="D16:X16" si="3">SUM(D17:D22)</f>
        <v>16428</v>
      </c>
      <c r="E16" s="109">
        <f t="shared" si="3"/>
        <v>24010</v>
      </c>
      <c r="F16" s="109">
        <f t="shared" si="3"/>
        <v>25291.59</v>
      </c>
      <c r="G16" s="109">
        <f t="shared" si="3"/>
        <v>27151.22</v>
      </c>
      <c r="H16" s="109">
        <f t="shared" si="3"/>
        <v>30586</v>
      </c>
      <c r="I16" s="109">
        <f>SUM(I17:I22)</f>
        <v>30586</v>
      </c>
      <c r="J16" s="109">
        <f>SUM(J17:J22)</f>
        <v>30286</v>
      </c>
      <c r="K16" s="110">
        <f t="shared" si="3"/>
        <v>20363.415000000001</v>
      </c>
      <c r="L16" s="135">
        <f>SUM(L17:L22)</f>
        <v>2337.8300000000004</v>
      </c>
      <c r="M16" s="110">
        <f t="shared" si="3"/>
        <v>393.78</v>
      </c>
      <c r="N16" s="110">
        <f t="shared" si="3"/>
        <v>225.89</v>
      </c>
      <c r="O16" s="110">
        <f t="shared" si="3"/>
        <v>65.2</v>
      </c>
      <c r="P16" s="110">
        <f t="shared" si="3"/>
        <v>65.22</v>
      </c>
      <c r="Q16" s="110">
        <f t="shared" si="3"/>
        <v>893.18999999999994</v>
      </c>
      <c r="R16" s="110">
        <f t="shared" si="3"/>
        <v>65.22</v>
      </c>
      <c r="S16" s="110">
        <f t="shared" si="3"/>
        <v>342.15</v>
      </c>
      <c r="T16" s="110">
        <f t="shared" si="3"/>
        <v>165.15</v>
      </c>
      <c r="U16" s="110">
        <f t="shared" si="3"/>
        <v>122.03</v>
      </c>
      <c r="V16" s="110">
        <f t="shared" si="3"/>
        <v>0</v>
      </c>
      <c r="W16" s="110">
        <f t="shared" si="3"/>
        <v>0</v>
      </c>
      <c r="X16" s="131">
        <f t="shared" si="3"/>
        <v>0</v>
      </c>
    </row>
    <row r="17" spans="1:24" ht="17.25" customHeight="1" x14ac:dyDescent="0.25">
      <c r="A17" s="343"/>
      <c r="B17" s="47">
        <v>1.1000000000000001</v>
      </c>
      <c r="C17" s="41" t="s">
        <v>32</v>
      </c>
      <c r="D17" s="31">
        <v>7626</v>
      </c>
      <c r="E17" s="143">
        <v>12624</v>
      </c>
      <c r="F17" s="32">
        <v>11659.5</v>
      </c>
      <c r="G17" s="137">
        <v>16000</v>
      </c>
      <c r="H17" s="138">
        <v>16000</v>
      </c>
      <c r="I17" s="138">
        <v>16000</v>
      </c>
      <c r="J17" s="275">
        <v>16000</v>
      </c>
      <c r="K17" s="139">
        <f t="shared" ref="K17:K22" si="4">+G17/12*$K$2</f>
        <v>12000</v>
      </c>
      <c r="L17" s="140">
        <f>SUM(M17:X17)</f>
        <v>0</v>
      </c>
      <c r="M17" s="300"/>
      <c r="N17" s="300"/>
      <c r="O17" s="300"/>
      <c r="P17" s="300"/>
      <c r="Q17" s="300"/>
      <c r="R17" s="300"/>
      <c r="S17" s="300"/>
      <c r="T17" s="300"/>
      <c r="U17" s="300"/>
      <c r="V17" s="300"/>
      <c r="W17" s="300"/>
      <c r="X17" s="300"/>
    </row>
    <row r="18" spans="1:24" ht="18" customHeight="1" x14ac:dyDescent="0.25">
      <c r="A18" s="343"/>
      <c r="B18" s="47">
        <v>1.2</v>
      </c>
      <c r="C18" s="42" t="s">
        <v>56</v>
      </c>
      <c r="D18" s="31">
        <f>8596+120</f>
        <v>8716</v>
      </c>
      <c r="E18" s="143">
        <v>8665</v>
      </c>
      <c r="F18" s="32">
        <v>11553.85</v>
      </c>
      <c r="G18" s="137">
        <v>8665</v>
      </c>
      <c r="H18" s="138">
        <v>12000</v>
      </c>
      <c r="I18" s="138">
        <v>12000</v>
      </c>
      <c r="J18" s="275">
        <v>12000</v>
      </c>
      <c r="K18" s="139">
        <f t="shared" si="4"/>
        <v>6498.75</v>
      </c>
      <c r="L18" s="140">
        <f t="shared" ref="L18:L34" si="5">SUM(M18:X18)</f>
        <v>832.78</v>
      </c>
      <c r="M18" s="141">
        <v>87.46</v>
      </c>
      <c r="N18" s="141">
        <v>160.66999999999999</v>
      </c>
      <c r="O18" s="141"/>
      <c r="P18" s="141"/>
      <c r="Q18" s="141">
        <v>207.79</v>
      </c>
      <c r="R18" s="142"/>
      <c r="S18" s="141">
        <v>276.93</v>
      </c>
      <c r="T18" s="141">
        <v>99.93</v>
      </c>
      <c r="U18" s="300"/>
      <c r="V18" s="300"/>
      <c r="W18" s="300"/>
      <c r="X18" s="300"/>
    </row>
    <row r="19" spans="1:24" ht="18" customHeight="1" x14ac:dyDescent="0.25">
      <c r="A19" s="343"/>
      <c r="B19" s="47">
        <v>1.3</v>
      </c>
      <c r="C19" s="42" t="s">
        <v>6</v>
      </c>
      <c r="D19" s="31">
        <v>0</v>
      </c>
      <c r="E19" s="143">
        <f>1200+635</f>
        <v>1835</v>
      </c>
      <c r="F19" s="32">
        <v>1118.1500000000001</v>
      </c>
      <c r="G19" s="137">
        <v>1600</v>
      </c>
      <c r="H19" s="138">
        <v>1200</v>
      </c>
      <c r="I19" s="138">
        <v>1200</v>
      </c>
      <c r="J19" s="275">
        <v>1200</v>
      </c>
      <c r="K19" s="139">
        <f t="shared" si="4"/>
        <v>1200</v>
      </c>
      <c r="L19" s="140">
        <f t="shared" si="5"/>
        <v>861.28</v>
      </c>
      <c r="M19" s="141">
        <v>241.1</v>
      </c>
      <c r="N19" s="141"/>
      <c r="O19" s="141"/>
      <c r="P19" s="141"/>
      <c r="Q19" s="141">
        <v>620.17999999999995</v>
      </c>
      <c r="R19" s="319"/>
      <c r="S19" s="300"/>
      <c r="T19" s="300"/>
      <c r="U19" s="300"/>
      <c r="V19" s="300"/>
      <c r="W19" s="300"/>
      <c r="X19" s="300"/>
    </row>
    <row r="20" spans="1:24" ht="18" customHeight="1" x14ac:dyDescent="0.25">
      <c r="A20" s="343"/>
      <c r="B20" s="47">
        <v>1.4</v>
      </c>
      <c r="C20" s="42" t="s">
        <v>33</v>
      </c>
      <c r="D20" s="31">
        <v>0</v>
      </c>
      <c r="E20" s="143">
        <v>800</v>
      </c>
      <c r="F20" s="143">
        <v>753.37</v>
      </c>
      <c r="G20" s="137">
        <v>800</v>
      </c>
      <c r="H20" s="138">
        <v>800</v>
      </c>
      <c r="I20" s="138">
        <v>800</v>
      </c>
      <c r="J20" s="275">
        <v>800</v>
      </c>
      <c r="K20" s="139">
        <f t="shared" si="4"/>
        <v>600</v>
      </c>
      <c r="L20" s="140">
        <f t="shared" si="5"/>
        <v>0</v>
      </c>
      <c r="M20" s="141"/>
      <c r="N20" s="141"/>
      <c r="O20" s="141"/>
      <c r="P20" s="141"/>
      <c r="Q20" s="141"/>
      <c r="R20" s="142"/>
      <c r="S20" s="141"/>
      <c r="T20" s="141"/>
      <c r="U20" s="141"/>
      <c r="V20" s="141"/>
      <c r="W20" s="141"/>
      <c r="X20" s="141"/>
    </row>
    <row r="21" spans="1:24" ht="20.25" customHeight="1" x14ac:dyDescent="0.25">
      <c r="A21" s="343"/>
      <c r="B21" s="47">
        <v>1.5</v>
      </c>
      <c r="C21" s="42" t="s">
        <v>34</v>
      </c>
      <c r="D21" s="31">
        <v>86</v>
      </c>
      <c r="E21" s="143">
        <v>86</v>
      </c>
      <c r="F21" s="143">
        <v>86.22</v>
      </c>
      <c r="G21" s="137">
        <v>86.22</v>
      </c>
      <c r="H21" s="138">
        <v>86</v>
      </c>
      <c r="I21" s="138">
        <v>86</v>
      </c>
      <c r="J21" s="275">
        <v>86</v>
      </c>
      <c r="K21" s="139">
        <f t="shared" si="4"/>
        <v>64.664999999999992</v>
      </c>
      <c r="L21" s="140">
        <f t="shared" si="5"/>
        <v>521.74000000000012</v>
      </c>
      <c r="M21" s="141">
        <v>65.22</v>
      </c>
      <c r="N21" s="141">
        <v>65.22</v>
      </c>
      <c r="O21" s="141">
        <v>65.2</v>
      </c>
      <c r="P21" s="141">
        <v>65.22</v>
      </c>
      <c r="Q21" s="141">
        <v>65.22</v>
      </c>
      <c r="R21" s="142">
        <v>65.22</v>
      </c>
      <c r="S21" s="141">
        <v>65.22</v>
      </c>
      <c r="T21" s="141">
        <v>65.22</v>
      </c>
      <c r="U21" s="300"/>
      <c r="V21" s="300"/>
      <c r="W21" s="300"/>
      <c r="X21" s="300"/>
    </row>
    <row r="22" spans="1:24" ht="18" customHeight="1" thickBot="1" x14ac:dyDescent="0.3">
      <c r="A22" s="343"/>
      <c r="B22" s="47">
        <v>1.6</v>
      </c>
      <c r="C22" s="42" t="s">
        <v>35</v>
      </c>
      <c r="D22" s="31">
        <v>0</v>
      </c>
      <c r="E22" s="143">
        <v>0</v>
      </c>
      <c r="F22" s="32">
        <v>120.5</v>
      </c>
      <c r="G22" s="137">
        <v>0</v>
      </c>
      <c r="H22" s="138">
        <v>500</v>
      </c>
      <c r="I22" s="138">
        <v>500</v>
      </c>
      <c r="J22" s="275">
        <v>200</v>
      </c>
      <c r="K22" s="139">
        <f t="shared" si="4"/>
        <v>0</v>
      </c>
      <c r="L22" s="140">
        <f t="shared" si="5"/>
        <v>122.03</v>
      </c>
      <c r="M22" s="141"/>
      <c r="N22" s="141"/>
      <c r="O22" s="141"/>
      <c r="P22" s="141"/>
      <c r="Q22" s="141"/>
      <c r="R22" s="141"/>
      <c r="S22" s="141"/>
      <c r="T22" s="141"/>
      <c r="U22" s="141">
        <v>122.03</v>
      </c>
      <c r="V22" s="141"/>
      <c r="W22" s="141"/>
      <c r="X22" s="141"/>
    </row>
    <row r="23" spans="1:24" ht="18" customHeight="1" x14ac:dyDescent="0.25">
      <c r="A23" s="85">
        <v>2</v>
      </c>
      <c r="B23" s="79" t="s">
        <v>36</v>
      </c>
      <c r="C23" s="91"/>
      <c r="D23" s="80">
        <f t="shared" ref="D23:X23" si="6">SUM(D24:D26)</f>
        <v>116231</v>
      </c>
      <c r="E23" s="144">
        <f t="shared" si="6"/>
        <v>150000</v>
      </c>
      <c r="F23" s="144">
        <f t="shared" si="6"/>
        <v>159330.17000000001</v>
      </c>
      <c r="G23" s="144">
        <f t="shared" si="6"/>
        <v>150000</v>
      </c>
      <c r="H23" s="144">
        <f t="shared" si="6"/>
        <v>155000</v>
      </c>
      <c r="I23" s="144">
        <f>SUM(I24:I26)</f>
        <v>150000</v>
      </c>
      <c r="J23" s="144">
        <f>SUM(J24:J26)</f>
        <v>155000</v>
      </c>
      <c r="K23" s="145">
        <f t="shared" si="6"/>
        <v>112500</v>
      </c>
      <c r="L23" s="146">
        <f>SUM(L24:L26)</f>
        <v>96812.61</v>
      </c>
      <c r="M23" s="144">
        <f t="shared" si="6"/>
        <v>12184.29</v>
      </c>
      <c r="N23" s="144">
        <f t="shared" si="6"/>
        <v>11915.43</v>
      </c>
      <c r="O23" s="144">
        <f t="shared" si="6"/>
        <v>11910.11</v>
      </c>
      <c r="P23" s="144">
        <f t="shared" si="6"/>
        <v>6649.87</v>
      </c>
      <c r="Q23" s="144">
        <f t="shared" si="6"/>
        <v>16527.580000000002</v>
      </c>
      <c r="R23" s="144">
        <f t="shared" si="6"/>
        <v>14004.23</v>
      </c>
      <c r="S23" s="144">
        <f t="shared" si="6"/>
        <v>11845.869999999999</v>
      </c>
      <c r="T23" s="144">
        <f t="shared" si="6"/>
        <v>11775.23</v>
      </c>
      <c r="U23" s="144">
        <f t="shared" si="6"/>
        <v>0</v>
      </c>
      <c r="V23" s="144">
        <f t="shared" si="6"/>
        <v>0</v>
      </c>
      <c r="W23" s="144">
        <f t="shared" si="6"/>
        <v>0</v>
      </c>
      <c r="X23" s="144">
        <f t="shared" si="6"/>
        <v>0</v>
      </c>
    </row>
    <row r="24" spans="1:24" ht="19.5" customHeight="1" x14ac:dyDescent="0.25">
      <c r="A24" s="348"/>
      <c r="B24" s="47">
        <v>2.1</v>
      </c>
      <c r="C24" s="46" t="s">
        <v>37</v>
      </c>
      <c r="D24" s="30">
        <v>65312</v>
      </c>
      <c r="E24" s="147">
        <v>90000</v>
      </c>
      <c r="F24" s="147">
        <v>100653.63</v>
      </c>
      <c r="G24" s="138">
        <v>90000</v>
      </c>
      <c r="H24" s="138">
        <v>95000</v>
      </c>
      <c r="I24" s="138">
        <v>95000</v>
      </c>
      <c r="J24" s="275">
        <v>95000</v>
      </c>
      <c r="K24" s="139">
        <f>+G24/12*$K$2</f>
        <v>67500</v>
      </c>
      <c r="L24" s="140">
        <f t="shared" si="5"/>
        <v>62340.22</v>
      </c>
      <c r="M24" s="148">
        <v>7714.69</v>
      </c>
      <c r="N24" s="148">
        <v>7621.87</v>
      </c>
      <c r="O24" s="148">
        <f>7658.27-200.75</f>
        <v>7457.52</v>
      </c>
      <c r="P24" s="148">
        <v>6649.87</v>
      </c>
      <c r="Q24" s="148">
        <v>7509.25</v>
      </c>
      <c r="R24" s="148">
        <v>9897.36</v>
      </c>
      <c r="S24" s="148">
        <v>7785.83</v>
      </c>
      <c r="T24" s="148">
        <v>7703.83</v>
      </c>
      <c r="U24" s="301"/>
      <c r="V24" s="301"/>
      <c r="W24" s="301"/>
      <c r="X24" s="301"/>
    </row>
    <row r="25" spans="1:24" s="5" customFormat="1" ht="19.5" customHeight="1" x14ac:dyDescent="0.25">
      <c r="A25" s="349"/>
      <c r="B25" s="47">
        <v>2.2000000000000002</v>
      </c>
      <c r="C25" s="41" t="s">
        <v>38</v>
      </c>
      <c r="D25" s="31">
        <v>50919</v>
      </c>
      <c r="E25" s="149">
        <v>50000</v>
      </c>
      <c r="F25" s="149">
        <v>58676.54</v>
      </c>
      <c r="G25" s="150">
        <v>50000</v>
      </c>
      <c r="H25" s="151">
        <v>50000</v>
      </c>
      <c r="I25" s="350">
        <v>55000</v>
      </c>
      <c r="J25" s="276">
        <v>50000</v>
      </c>
      <c r="K25" s="139">
        <f>+G25/12*$K$2</f>
        <v>37500</v>
      </c>
      <c r="L25" s="352">
        <f t="shared" si="5"/>
        <v>34472.39</v>
      </c>
      <c r="M25" s="153">
        <v>4469.6000000000004</v>
      </c>
      <c r="N25" s="153">
        <v>4293.5600000000004</v>
      </c>
      <c r="O25" s="153">
        <v>4452.59</v>
      </c>
      <c r="P25" s="153"/>
      <c r="Q25" s="153">
        <v>9018.33</v>
      </c>
      <c r="R25" s="153">
        <v>4106.87</v>
      </c>
      <c r="S25" s="153">
        <v>4060.04</v>
      </c>
      <c r="T25" s="153">
        <v>4071.4</v>
      </c>
      <c r="U25" s="316"/>
      <c r="V25" s="316"/>
      <c r="W25" s="316"/>
      <c r="X25" s="316"/>
    </row>
    <row r="26" spans="1:24" ht="18.75" customHeight="1" thickBot="1" x14ac:dyDescent="0.3">
      <c r="A26" s="349"/>
      <c r="B26" s="47">
        <v>2.2999999999999998</v>
      </c>
      <c r="C26" s="41" t="s">
        <v>57</v>
      </c>
      <c r="D26" s="31">
        <v>0</v>
      </c>
      <c r="E26" s="143">
        <v>10000</v>
      </c>
      <c r="F26" s="32">
        <v>0</v>
      </c>
      <c r="G26" s="137">
        <v>10000</v>
      </c>
      <c r="H26" s="138">
        <v>10000</v>
      </c>
      <c r="I26" s="351"/>
      <c r="J26" s="275">
        <v>10000</v>
      </c>
      <c r="K26" s="139">
        <f>+G26/12*$K$2</f>
        <v>7500</v>
      </c>
      <c r="L26" s="353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</row>
    <row r="27" spans="1:24" ht="18" customHeight="1" x14ac:dyDescent="0.25">
      <c r="A27" s="85">
        <v>3</v>
      </c>
      <c r="B27" s="79" t="s">
        <v>39</v>
      </c>
      <c r="C27" s="81"/>
      <c r="D27" s="83">
        <f>SUM(D28:D32)</f>
        <v>17306</v>
      </c>
      <c r="E27" s="154">
        <f t="shared" ref="E27:X27" si="7">SUM(E28:E32)</f>
        <v>4650</v>
      </c>
      <c r="F27" s="154">
        <f t="shared" si="7"/>
        <v>7340.4300000000012</v>
      </c>
      <c r="G27" s="154">
        <f t="shared" si="7"/>
        <v>5866</v>
      </c>
      <c r="H27" s="154">
        <f t="shared" si="7"/>
        <v>7336</v>
      </c>
      <c r="I27" s="154">
        <f>SUM(I28:I32)</f>
        <v>7000</v>
      </c>
      <c r="J27" s="154">
        <f>SUM(J28:J32)</f>
        <v>8000</v>
      </c>
      <c r="K27" s="155">
        <f t="shared" si="7"/>
        <v>4399.5</v>
      </c>
      <c r="L27" s="156">
        <f t="shared" si="7"/>
        <v>3183.66</v>
      </c>
      <c r="M27" s="154">
        <f t="shared" si="7"/>
        <v>855.08</v>
      </c>
      <c r="N27" s="154">
        <f t="shared" si="7"/>
        <v>19.36</v>
      </c>
      <c r="O27" s="154">
        <f t="shared" si="7"/>
        <v>575.28</v>
      </c>
      <c r="P27" s="154">
        <f t="shared" si="7"/>
        <v>0</v>
      </c>
      <c r="Q27" s="154">
        <f t="shared" si="7"/>
        <v>503.28000000000003</v>
      </c>
      <c r="R27" s="154">
        <f t="shared" si="7"/>
        <v>277.22999999999996</v>
      </c>
      <c r="S27" s="154">
        <f t="shared" si="7"/>
        <v>651.18999999999994</v>
      </c>
      <c r="T27" s="154">
        <f t="shared" si="7"/>
        <v>272.56</v>
      </c>
      <c r="U27" s="154">
        <f t="shared" si="7"/>
        <v>29.68</v>
      </c>
      <c r="V27" s="154">
        <f t="shared" si="7"/>
        <v>0</v>
      </c>
      <c r="W27" s="154">
        <f t="shared" si="7"/>
        <v>0</v>
      </c>
      <c r="X27" s="154">
        <f t="shared" si="7"/>
        <v>0</v>
      </c>
    </row>
    <row r="28" spans="1:24" ht="18" customHeight="1" x14ac:dyDescent="0.25">
      <c r="A28" s="341"/>
      <c r="B28" s="47">
        <v>3.1</v>
      </c>
      <c r="C28" s="46" t="s">
        <v>40</v>
      </c>
      <c r="D28" s="30">
        <v>3110</v>
      </c>
      <c r="E28" s="147">
        <v>3000</v>
      </c>
      <c r="F28" s="157">
        <v>4733.0600000000004</v>
      </c>
      <c r="G28" s="138">
        <v>3630</v>
      </c>
      <c r="H28" s="138">
        <v>4500</v>
      </c>
      <c r="I28" s="317">
        <v>3500</v>
      </c>
      <c r="J28" s="275">
        <v>4500</v>
      </c>
      <c r="K28" s="139">
        <f>+G28/12*$K$2</f>
        <v>2722.5</v>
      </c>
      <c r="L28" s="140">
        <f t="shared" si="5"/>
        <v>2039.5099999999998</v>
      </c>
      <c r="M28" s="148"/>
      <c r="N28" s="148"/>
      <c r="O28" s="148">
        <v>414.68</v>
      </c>
      <c r="P28" s="148"/>
      <c r="Q28" s="148">
        <v>473.92</v>
      </c>
      <c r="R28" s="148">
        <v>266.52</v>
      </c>
      <c r="S28" s="148">
        <v>641.51</v>
      </c>
      <c r="T28" s="148">
        <v>242.88</v>
      </c>
      <c r="U28" s="301"/>
      <c r="V28" s="301"/>
      <c r="W28" s="301"/>
      <c r="X28" s="301"/>
    </row>
    <row r="29" spans="1:24" ht="18" customHeight="1" x14ac:dyDescent="0.25">
      <c r="A29" s="341"/>
      <c r="B29" s="47">
        <v>3.2</v>
      </c>
      <c r="C29" s="40" t="s">
        <v>41</v>
      </c>
      <c r="D29" s="30">
        <v>1400</v>
      </c>
      <c r="E29" s="147">
        <v>1450</v>
      </c>
      <c r="F29" s="157">
        <v>1895.68</v>
      </c>
      <c r="G29" s="138">
        <v>1936</v>
      </c>
      <c r="H29" s="138">
        <v>1936</v>
      </c>
      <c r="I29" s="317">
        <v>2600</v>
      </c>
      <c r="J29" s="275">
        <v>2600</v>
      </c>
      <c r="K29" s="139">
        <f>+G29/12*$K$2</f>
        <v>1452</v>
      </c>
      <c r="L29" s="140">
        <f t="shared" si="5"/>
        <v>0</v>
      </c>
      <c r="M29" s="148"/>
      <c r="N29" s="148"/>
      <c r="O29" s="148"/>
      <c r="P29" s="148"/>
      <c r="Q29" s="148"/>
      <c r="R29" s="148"/>
      <c r="S29" s="148"/>
      <c r="T29" s="148"/>
      <c r="U29" s="301"/>
      <c r="V29" s="148"/>
      <c r="W29" s="148"/>
      <c r="X29" s="148"/>
    </row>
    <row r="30" spans="1:24" ht="18" customHeight="1" x14ac:dyDescent="0.25">
      <c r="A30" s="341"/>
      <c r="B30" s="47">
        <v>3.3</v>
      </c>
      <c r="C30" s="239" t="s">
        <v>71</v>
      </c>
      <c r="D30" s="31">
        <v>0</v>
      </c>
      <c r="E30" s="143">
        <v>200</v>
      </c>
      <c r="F30" s="32">
        <v>78.81</v>
      </c>
      <c r="G30" s="137">
        <v>300</v>
      </c>
      <c r="H30" s="138">
        <v>300</v>
      </c>
      <c r="I30" s="138">
        <v>300</v>
      </c>
      <c r="J30" s="275">
        <v>300</v>
      </c>
      <c r="K30" s="139">
        <f>+G30/12*$K$2</f>
        <v>225</v>
      </c>
      <c r="L30" s="152">
        <f t="shared" si="5"/>
        <v>0</v>
      </c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</row>
    <row r="31" spans="1:24" ht="18" customHeight="1" x14ac:dyDescent="0.25">
      <c r="A31" s="132"/>
      <c r="B31" s="47">
        <v>3.4</v>
      </c>
      <c r="C31" s="239" t="s">
        <v>72</v>
      </c>
      <c r="D31" s="31">
        <v>297</v>
      </c>
      <c r="E31" s="143">
        <v>0</v>
      </c>
      <c r="F31" s="32">
        <f>490.37-78.81</f>
        <v>411.56</v>
      </c>
      <c r="G31" s="137">
        <v>0</v>
      </c>
      <c r="H31" s="138">
        <v>600</v>
      </c>
      <c r="I31" s="138">
        <v>600</v>
      </c>
      <c r="J31" s="275">
        <v>600</v>
      </c>
      <c r="K31" s="139">
        <f>+G31/12*$K$2</f>
        <v>0</v>
      </c>
      <c r="L31" s="152">
        <f t="shared" si="5"/>
        <v>590.93999999999994</v>
      </c>
      <c r="M31" s="141">
        <v>301.87</v>
      </c>
      <c r="N31" s="141">
        <f>19.36</f>
        <v>19.36</v>
      </c>
      <c r="O31" s="141">
        <f>160.62-0.02</f>
        <v>160.6</v>
      </c>
      <c r="P31" s="141"/>
      <c r="Q31" s="141">
        <v>29.36</v>
      </c>
      <c r="R31" s="141">
        <v>10.71</v>
      </c>
      <c r="S31" s="141">
        <v>9.68</v>
      </c>
      <c r="T31" s="141">
        <v>29.68</v>
      </c>
      <c r="U31" s="141">
        <v>29.68</v>
      </c>
      <c r="V31" s="141"/>
      <c r="W31" s="141"/>
      <c r="X31" s="141"/>
    </row>
    <row r="32" spans="1:24" ht="18" customHeight="1" thickBot="1" x14ac:dyDescent="0.3">
      <c r="A32" s="132"/>
      <c r="B32" s="133">
        <v>3.5</v>
      </c>
      <c r="C32" s="240" t="s">
        <v>59</v>
      </c>
      <c r="D32" s="126">
        <v>12499</v>
      </c>
      <c r="E32" s="312">
        <v>0</v>
      </c>
      <c r="F32" s="158">
        <v>221.32</v>
      </c>
      <c r="G32" s="159">
        <v>0</v>
      </c>
      <c r="H32" s="159">
        <v>0</v>
      </c>
      <c r="I32" s="159">
        <v>0</v>
      </c>
      <c r="J32" s="277">
        <v>0</v>
      </c>
      <c r="K32" s="139">
        <f>+G32/12*$K$2</f>
        <v>0</v>
      </c>
      <c r="L32" s="152">
        <f t="shared" si="5"/>
        <v>553.21</v>
      </c>
      <c r="M32" s="160">
        <v>553.21</v>
      </c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</row>
    <row r="33" spans="1:24" ht="18" customHeight="1" x14ac:dyDescent="0.25">
      <c r="A33" s="85">
        <v>4</v>
      </c>
      <c r="B33" s="79" t="s">
        <v>42</v>
      </c>
      <c r="C33" s="82"/>
      <c r="D33" s="83">
        <f t="shared" ref="D33:X33" si="8">SUM(D34:D34)</f>
        <v>2725</v>
      </c>
      <c r="E33" s="154">
        <f t="shared" si="8"/>
        <v>1000</v>
      </c>
      <c r="F33" s="154">
        <f t="shared" si="8"/>
        <v>2596.86</v>
      </c>
      <c r="G33" s="154">
        <f t="shared" si="8"/>
        <v>7500</v>
      </c>
      <c r="H33" s="154">
        <f t="shared" si="8"/>
        <v>7500</v>
      </c>
      <c r="I33" s="154">
        <f t="shared" si="8"/>
        <v>4000</v>
      </c>
      <c r="J33" s="154">
        <f t="shared" si="8"/>
        <v>1500</v>
      </c>
      <c r="K33" s="155">
        <f t="shared" si="8"/>
        <v>5625</v>
      </c>
      <c r="L33" s="156">
        <f t="shared" si="8"/>
        <v>3757</v>
      </c>
      <c r="M33" s="154">
        <f t="shared" si="8"/>
        <v>0</v>
      </c>
      <c r="N33" s="154">
        <f t="shared" si="8"/>
        <v>0</v>
      </c>
      <c r="O33" s="154">
        <f t="shared" si="8"/>
        <v>0</v>
      </c>
      <c r="P33" s="154">
        <f t="shared" si="8"/>
        <v>0</v>
      </c>
      <c r="Q33" s="154">
        <f t="shared" si="8"/>
        <v>0</v>
      </c>
      <c r="R33" s="154">
        <f t="shared" si="8"/>
        <v>0</v>
      </c>
      <c r="S33" s="154">
        <f t="shared" si="8"/>
        <v>824.62</v>
      </c>
      <c r="T33" s="154">
        <f t="shared" si="8"/>
        <v>0</v>
      </c>
      <c r="U33" s="154">
        <f t="shared" si="8"/>
        <v>2932.38</v>
      </c>
      <c r="V33" s="154">
        <f t="shared" si="8"/>
        <v>0</v>
      </c>
      <c r="W33" s="154">
        <f t="shared" si="8"/>
        <v>0</v>
      </c>
      <c r="X33" s="154">
        <f t="shared" si="8"/>
        <v>0</v>
      </c>
    </row>
    <row r="34" spans="1:24" ht="22.5" customHeight="1" thickBot="1" x14ac:dyDescent="0.3">
      <c r="A34" s="323"/>
      <c r="B34" s="47">
        <v>4.0999999999999996</v>
      </c>
      <c r="C34" s="40" t="s">
        <v>43</v>
      </c>
      <c r="D34" s="30">
        <f>2072+653</f>
        <v>2725</v>
      </c>
      <c r="E34" s="147">
        <v>1000</v>
      </c>
      <c r="F34" s="157">
        <v>2596.86</v>
      </c>
      <c r="G34" s="138">
        <v>7500</v>
      </c>
      <c r="H34" s="138">
        <v>7500</v>
      </c>
      <c r="I34" s="138">
        <v>4000</v>
      </c>
      <c r="J34" s="275">
        <v>1500</v>
      </c>
      <c r="K34" s="139">
        <f>+G34/12*$K$2</f>
        <v>5625</v>
      </c>
      <c r="L34" s="140">
        <f t="shared" si="5"/>
        <v>3757</v>
      </c>
      <c r="M34" s="148"/>
      <c r="N34" s="148"/>
      <c r="O34" s="148"/>
      <c r="P34" s="148"/>
      <c r="Q34" s="148"/>
      <c r="R34" s="148"/>
      <c r="S34" s="148">
        <v>824.62</v>
      </c>
      <c r="T34" s="148"/>
      <c r="U34" s="148">
        <v>2932.38</v>
      </c>
      <c r="V34" s="148"/>
      <c r="W34" s="148"/>
      <c r="X34" s="148"/>
    </row>
    <row r="35" spans="1:24" ht="18" customHeight="1" x14ac:dyDescent="0.25">
      <c r="A35" s="85">
        <v>5</v>
      </c>
      <c r="B35" s="89" t="s">
        <v>44</v>
      </c>
      <c r="C35" s="90"/>
      <c r="D35" s="83">
        <f t="shared" ref="D35:X35" si="9">SUM(D36:D37)</f>
        <v>8593</v>
      </c>
      <c r="E35" s="154">
        <f t="shared" si="9"/>
        <v>18500</v>
      </c>
      <c r="F35" s="154">
        <f t="shared" si="9"/>
        <v>13882.94</v>
      </c>
      <c r="G35" s="154">
        <f t="shared" si="9"/>
        <v>18500</v>
      </c>
      <c r="H35" s="154">
        <f t="shared" si="9"/>
        <v>18500</v>
      </c>
      <c r="I35" s="154">
        <f>SUM(I36:I38)</f>
        <v>20500</v>
      </c>
      <c r="J35" s="154">
        <f>SUM(J36:J38)</f>
        <v>20500</v>
      </c>
      <c r="K35" s="155">
        <f t="shared" si="9"/>
        <v>13875</v>
      </c>
      <c r="L35" s="156">
        <f>SUM(L36:L38)</f>
        <v>11787.359999999999</v>
      </c>
      <c r="M35" s="154">
        <f t="shared" si="9"/>
        <v>1579.43</v>
      </c>
      <c r="N35" s="154">
        <f t="shared" si="9"/>
        <v>492.6</v>
      </c>
      <c r="O35" s="154">
        <f t="shared" si="9"/>
        <v>2030.1</v>
      </c>
      <c r="P35" s="154">
        <f t="shared" si="9"/>
        <v>2324.91</v>
      </c>
      <c r="Q35" s="154">
        <f t="shared" si="9"/>
        <v>1039.56</v>
      </c>
      <c r="R35" s="154">
        <f>SUM(R36:R38)</f>
        <v>2859.2799999999997</v>
      </c>
      <c r="S35" s="154">
        <f t="shared" si="9"/>
        <v>759.37</v>
      </c>
      <c r="T35" s="154">
        <f t="shared" si="9"/>
        <v>594.30999999999995</v>
      </c>
      <c r="U35" s="154">
        <f t="shared" si="9"/>
        <v>107.8</v>
      </c>
      <c r="V35" s="154">
        <f t="shared" si="9"/>
        <v>0</v>
      </c>
      <c r="W35" s="154">
        <f t="shared" si="9"/>
        <v>0</v>
      </c>
      <c r="X35" s="154">
        <f t="shared" si="9"/>
        <v>0</v>
      </c>
    </row>
    <row r="36" spans="1:24" ht="18" customHeight="1" x14ac:dyDescent="0.25">
      <c r="A36" s="342"/>
      <c r="B36" s="86">
        <v>5.0999999999999996</v>
      </c>
      <c r="C36" s="87" t="s">
        <v>45</v>
      </c>
      <c r="D36" s="88">
        <v>3260</v>
      </c>
      <c r="E36" s="313">
        <v>3500</v>
      </c>
      <c r="F36" s="161">
        <v>3051.57</v>
      </c>
      <c r="G36" s="162">
        <v>3500</v>
      </c>
      <c r="H36" s="162">
        <v>3500</v>
      </c>
      <c r="I36" s="162">
        <v>3500</v>
      </c>
      <c r="J36" s="278">
        <v>3500</v>
      </c>
      <c r="K36" s="139">
        <f>+G36/12*$K$2</f>
        <v>2625</v>
      </c>
      <c r="L36" s="163">
        <f>SUM(M36:X36)</f>
        <v>1409.8799999999999</v>
      </c>
      <c r="M36" s="164"/>
      <c r="N36" s="164"/>
      <c r="O36" s="164">
        <v>1057.95</v>
      </c>
      <c r="P36" s="164"/>
      <c r="Q36" s="164">
        <v>156.1</v>
      </c>
      <c r="R36" s="164">
        <v>195.83</v>
      </c>
      <c r="S36" s="164"/>
      <c r="T36" s="164"/>
      <c r="U36" s="164"/>
      <c r="V36" s="164"/>
      <c r="W36" s="164"/>
      <c r="X36" s="164"/>
    </row>
    <row r="37" spans="1:24" ht="18" customHeight="1" x14ac:dyDescent="0.25">
      <c r="A37" s="343"/>
      <c r="B37" s="303">
        <v>5.2</v>
      </c>
      <c r="C37" s="304" t="s">
        <v>46</v>
      </c>
      <c r="D37" s="305">
        <f>4942+391</f>
        <v>5333</v>
      </c>
      <c r="E37" s="314">
        <v>15000</v>
      </c>
      <c r="F37" s="306">
        <v>10831.37</v>
      </c>
      <c r="G37" s="307">
        <v>15000</v>
      </c>
      <c r="H37" s="307">
        <v>15000</v>
      </c>
      <c r="I37" s="307">
        <v>15000</v>
      </c>
      <c r="J37" s="308">
        <v>15000</v>
      </c>
      <c r="K37" s="309">
        <f>+G37/12*$K$2</f>
        <v>11250</v>
      </c>
      <c r="L37" s="310">
        <f>SUM(M37:X37)</f>
        <v>9488.8799999999992</v>
      </c>
      <c r="M37" s="311">
        <v>1579.43</v>
      </c>
      <c r="N37" s="311">
        <v>492.6</v>
      </c>
      <c r="O37" s="311">
        <v>972.15</v>
      </c>
      <c r="P37" s="311">
        <v>2324.91</v>
      </c>
      <c r="Q37" s="311">
        <v>883.46</v>
      </c>
      <c r="R37" s="311">
        <v>1774.85</v>
      </c>
      <c r="S37" s="311">
        <v>759.37</v>
      </c>
      <c r="T37" s="311">
        <v>594.30999999999995</v>
      </c>
      <c r="U37" s="311">
        <v>107.8</v>
      </c>
      <c r="V37" s="311"/>
      <c r="W37" s="311"/>
      <c r="X37" s="311"/>
    </row>
    <row r="38" spans="1:24" s="166" customFormat="1" ht="18" customHeight="1" thickBot="1" x14ac:dyDescent="0.3">
      <c r="A38" s="124"/>
      <c r="B38" s="133">
        <v>5.3</v>
      </c>
      <c r="C38" s="302" t="s">
        <v>63</v>
      </c>
      <c r="D38" s="126">
        <v>0</v>
      </c>
      <c r="E38" s="312">
        <v>0</v>
      </c>
      <c r="F38" s="158">
        <v>0</v>
      </c>
      <c r="G38" s="159">
        <v>0</v>
      </c>
      <c r="H38" s="159">
        <v>2000</v>
      </c>
      <c r="I38" s="159">
        <v>2000</v>
      </c>
      <c r="J38" s="277">
        <v>2000</v>
      </c>
      <c r="K38" s="170">
        <v>0</v>
      </c>
      <c r="L38" s="165">
        <f>SUM(M38:X38)</f>
        <v>888.6</v>
      </c>
      <c r="M38" s="160"/>
      <c r="N38" s="160"/>
      <c r="O38" s="160"/>
      <c r="P38" s="160"/>
      <c r="Q38" s="160"/>
      <c r="R38" s="160">
        <v>888.6</v>
      </c>
      <c r="S38" s="160"/>
      <c r="T38" s="160"/>
      <c r="U38" s="160"/>
      <c r="V38" s="160"/>
      <c r="W38" s="160"/>
      <c r="X38" s="160"/>
    </row>
    <row r="39" spans="1:24" ht="18" customHeight="1" x14ac:dyDescent="0.25">
      <c r="A39" s="85">
        <v>6</v>
      </c>
      <c r="B39" s="89" t="s">
        <v>47</v>
      </c>
      <c r="C39" s="120"/>
      <c r="D39" s="93">
        <f>SUM(D40:D43)</f>
        <v>10936</v>
      </c>
      <c r="E39" s="154">
        <f>SUM(E40:E43)</f>
        <v>13295</v>
      </c>
      <c r="F39" s="154">
        <f>SUM(F40:F43)</f>
        <v>13204.97</v>
      </c>
      <c r="G39" s="154">
        <f>SUM(G40:G43)</f>
        <v>26060.5</v>
      </c>
      <c r="H39" s="154">
        <f t="shared" ref="H39:X39" si="10">SUM(H40:H43)</f>
        <v>24255.670000000002</v>
      </c>
      <c r="I39" s="154">
        <f>SUM(I40:I43)</f>
        <v>24255.670000000002</v>
      </c>
      <c r="J39" s="154">
        <f>SUM(J40:J43)</f>
        <v>24255.670000000002</v>
      </c>
      <c r="K39" s="155">
        <f t="shared" si="10"/>
        <v>19545.375</v>
      </c>
      <c r="L39" s="156">
        <f t="shared" si="10"/>
        <v>11906.46</v>
      </c>
      <c r="M39" s="154">
        <f t="shared" si="10"/>
        <v>0</v>
      </c>
      <c r="N39" s="154">
        <f t="shared" si="10"/>
        <v>812.02</v>
      </c>
      <c r="O39" s="154">
        <f t="shared" si="10"/>
        <v>0</v>
      </c>
      <c r="P39" s="154">
        <f t="shared" si="10"/>
        <v>11094.44</v>
      </c>
      <c r="Q39" s="154">
        <f t="shared" si="10"/>
        <v>0</v>
      </c>
      <c r="R39" s="154">
        <f t="shared" si="10"/>
        <v>0</v>
      </c>
      <c r="S39" s="154">
        <f t="shared" si="10"/>
        <v>0</v>
      </c>
      <c r="T39" s="154">
        <f t="shared" si="10"/>
        <v>0</v>
      </c>
      <c r="U39" s="154">
        <f t="shared" si="10"/>
        <v>0</v>
      </c>
      <c r="V39" s="154">
        <f t="shared" si="10"/>
        <v>0</v>
      </c>
      <c r="W39" s="154">
        <f t="shared" si="10"/>
        <v>0</v>
      </c>
      <c r="X39" s="154">
        <f t="shared" si="10"/>
        <v>0</v>
      </c>
    </row>
    <row r="40" spans="1:24" ht="18" customHeight="1" x14ac:dyDescent="0.25">
      <c r="A40" s="122"/>
      <c r="B40" s="47">
        <v>6.1</v>
      </c>
      <c r="C40" s="42" t="s">
        <v>48</v>
      </c>
      <c r="D40" s="31">
        <v>10331</v>
      </c>
      <c r="E40" s="143">
        <v>12500</v>
      </c>
      <c r="F40" s="32">
        <v>12422.57</v>
      </c>
      <c r="G40" s="137">
        <v>12500</v>
      </c>
      <c r="H40" s="138">
        <v>10801.04</v>
      </c>
      <c r="I40" s="138">
        <v>10801.04</v>
      </c>
      <c r="J40" s="275">
        <v>10801.04</v>
      </c>
      <c r="K40" s="139">
        <f>+G40/12*$K$2</f>
        <v>9375</v>
      </c>
      <c r="L40" s="140">
        <f>SUM(M40:X40)</f>
        <v>10576.09</v>
      </c>
      <c r="M40" s="141"/>
      <c r="N40" s="141"/>
      <c r="O40" s="141"/>
      <c r="P40" s="141">
        <v>10576.09</v>
      </c>
      <c r="Q40" s="141"/>
      <c r="R40" s="142"/>
      <c r="S40" s="141"/>
      <c r="T40" s="141"/>
      <c r="U40" s="141"/>
      <c r="V40" s="141"/>
      <c r="W40" s="141"/>
      <c r="X40" s="141"/>
    </row>
    <row r="41" spans="1:24" ht="18" customHeight="1" x14ac:dyDescent="0.25">
      <c r="A41" s="121"/>
      <c r="B41" s="47">
        <v>6.2</v>
      </c>
      <c r="C41" s="42" t="s">
        <v>50</v>
      </c>
      <c r="D41" s="31">
        <v>605</v>
      </c>
      <c r="E41" s="143">
        <v>605</v>
      </c>
      <c r="F41" s="143">
        <v>592.4</v>
      </c>
      <c r="G41" s="137">
        <v>1270.5</v>
      </c>
      <c r="H41" s="138">
        <v>1164.6300000000001</v>
      </c>
      <c r="I41" s="138">
        <v>1164.6300000000001</v>
      </c>
      <c r="J41" s="275">
        <v>1164.6300000000001</v>
      </c>
      <c r="K41" s="139">
        <f>+G41/12*$K$2</f>
        <v>952.875</v>
      </c>
      <c r="L41" s="140">
        <f t="shared" ref="L41:L51" si="11">SUM(M41:X41)</f>
        <v>1140.3699999999999</v>
      </c>
      <c r="M41" s="141"/>
      <c r="N41" s="141">
        <v>622.02</v>
      </c>
      <c r="O41" s="141"/>
      <c r="P41" s="141">
        <v>518.35</v>
      </c>
      <c r="Q41" s="141"/>
      <c r="R41" s="142"/>
      <c r="S41" s="141"/>
      <c r="T41" s="141"/>
      <c r="U41" s="141"/>
      <c r="V41" s="141"/>
      <c r="W41" s="141"/>
      <c r="X41" s="141"/>
    </row>
    <row r="42" spans="1:24" ht="20.25" customHeight="1" x14ac:dyDescent="0.25">
      <c r="A42" s="121"/>
      <c r="B42" s="47">
        <v>6.3</v>
      </c>
      <c r="C42" s="42" t="s">
        <v>49</v>
      </c>
      <c r="D42" s="31">
        <v>0</v>
      </c>
      <c r="E42" s="143">
        <v>190</v>
      </c>
      <c r="F42" s="143">
        <v>190</v>
      </c>
      <c r="G42" s="137">
        <v>190</v>
      </c>
      <c r="H42" s="138">
        <v>190</v>
      </c>
      <c r="I42" s="138">
        <v>190</v>
      </c>
      <c r="J42" s="275">
        <v>190</v>
      </c>
      <c r="K42" s="139">
        <f>+G42/12*$K$2</f>
        <v>142.5</v>
      </c>
      <c r="L42" s="140">
        <f t="shared" si="11"/>
        <v>190</v>
      </c>
      <c r="M42" s="141"/>
      <c r="N42" s="141">
        <v>190</v>
      </c>
      <c r="O42" s="141"/>
      <c r="P42" s="141"/>
      <c r="Q42" s="141"/>
      <c r="R42" s="142"/>
      <c r="S42" s="141"/>
      <c r="T42" s="141"/>
      <c r="U42" s="141"/>
      <c r="V42" s="141"/>
      <c r="W42" s="141"/>
      <c r="X42" s="141"/>
    </row>
    <row r="43" spans="1:24" ht="31.2" customHeight="1" thickBot="1" x14ac:dyDescent="0.3">
      <c r="A43" s="121"/>
      <c r="B43" s="47">
        <v>6.4</v>
      </c>
      <c r="C43" s="41" t="s">
        <v>97</v>
      </c>
      <c r="D43" s="31">
        <v>0</v>
      </c>
      <c r="E43" s="143">
        <v>0</v>
      </c>
      <c r="F43" s="32">
        <v>0</v>
      </c>
      <c r="G43" s="137">
        <v>12100</v>
      </c>
      <c r="H43" s="138">
        <v>12100</v>
      </c>
      <c r="I43" s="138">
        <v>12100</v>
      </c>
      <c r="J43" s="275">
        <v>12100</v>
      </c>
      <c r="K43" s="139">
        <f>+G43/12*$K$2</f>
        <v>9075</v>
      </c>
      <c r="L43" s="140">
        <f t="shared" si="11"/>
        <v>0</v>
      </c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</row>
    <row r="44" spans="1:24" ht="18" customHeight="1" x14ac:dyDescent="0.25">
      <c r="A44" s="85">
        <v>7</v>
      </c>
      <c r="B44" s="89" t="s">
        <v>51</v>
      </c>
      <c r="C44" s="120"/>
      <c r="D44" s="93">
        <f>SUM(D45:D46)</f>
        <v>3160</v>
      </c>
      <c r="E44" s="154">
        <f>SUM(E45:E46)</f>
        <v>1500</v>
      </c>
      <c r="F44" s="154">
        <f>SUM(F45:F46)</f>
        <v>20.21</v>
      </c>
      <c r="G44" s="154">
        <f>SUM(G45:G46)</f>
        <v>7865</v>
      </c>
      <c r="H44" s="154">
        <f t="shared" ref="H44:X44" si="12">SUM(H45:H46)</f>
        <v>7865</v>
      </c>
      <c r="I44" s="154">
        <f>SUM(I45:I46)</f>
        <v>4000</v>
      </c>
      <c r="J44" s="154">
        <f>SUM(J45:J46)</f>
        <v>500</v>
      </c>
      <c r="K44" s="155">
        <f t="shared" si="12"/>
        <v>5898.75</v>
      </c>
      <c r="L44" s="156">
        <f>SUM(L45:L46)</f>
        <v>43.41</v>
      </c>
      <c r="M44" s="154">
        <f t="shared" si="12"/>
        <v>0</v>
      </c>
      <c r="N44" s="154">
        <f t="shared" si="12"/>
        <v>0</v>
      </c>
      <c r="O44" s="154">
        <f t="shared" si="12"/>
        <v>0</v>
      </c>
      <c r="P44" s="154">
        <f t="shared" si="12"/>
        <v>0</v>
      </c>
      <c r="Q44" s="154">
        <f t="shared" si="12"/>
        <v>0</v>
      </c>
      <c r="R44" s="154">
        <f t="shared" si="12"/>
        <v>43.41</v>
      </c>
      <c r="S44" s="154">
        <f t="shared" si="12"/>
        <v>0</v>
      </c>
      <c r="T44" s="154">
        <f t="shared" si="12"/>
        <v>0</v>
      </c>
      <c r="U44" s="154">
        <f t="shared" si="12"/>
        <v>0</v>
      </c>
      <c r="V44" s="154">
        <f t="shared" si="12"/>
        <v>0</v>
      </c>
      <c r="W44" s="154">
        <f t="shared" si="12"/>
        <v>0</v>
      </c>
      <c r="X44" s="154">
        <f t="shared" si="12"/>
        <v>0</v>
      </c>
    </row>
    <row r="45" spans="1:24" ht="18" customHeight="1" x14ac:dyDescent="0.25">
      <c r="A45" s="122"/>
      <c r="B45" s="47">
        <v>7.1</v>
      </c>
      <c r="C45" s="42" t="s">
        <v>52</v>
      </c>
      <c r="D45" s="31">
        <v>2538</v>
      </c>
      <c r="E45" s="143">
        <v>0</v>
      </c>
      <c r="F45" s="32">
        <v>0</v>
      </c>
      <c r="G45" s="137">
        <v>0</v>
      </c>
      <c r="H45" s="138">
        <v>0</v>
      </c>
      <c r="I45" s="138">
        <v>0</v>
      </c>
      <c r="J45" s="275">
        <v>0</v>
      </c>
      <c r="K45" s="139">
        <f>+G45/12*$K$2</f>
        <v>0</v>
      </c>
      <c r="L45" s="140">
        <f t="shared" si="11"/>
        <v>0</v>
      </c>
      <c r="M45" s="141"/>
      <c r="N45" s="141"/>
      <c r="O45" s="141"/>
      <c r="P45" s="141"/>
      <c r="Q45" s="141"/>
      <c r="R45" s="142"/>
      <c r="S45" s="141"/>
      <c r="T45" s="141"/>
      <c r="U45" s="141"/>
      <c r="V45" s="141"/>
      <c r="W45" s="141"/>
      <c r="X45" s="141"/>
    </row>
    <row r="46" spans="1:24" ht="18" customHeight="1" thickBot="1" x14ac:dyDescent="0.3">
      <c r="A46" s="121"/>
      <c r="B46" s="47">
        <v>7.2</v>
      </c>
      <c r="C46" s="42" t="s">
        <v>53</v>
      </c>
      <c r="D46" s="31">
        <v>622</v>
      </c>
      <c r="E46" s="143">
        <v>1500</v>
      </c>
      <c r="F46" s="143">
        <v>20.21</v>
      </c>
      <c r="G46" s="137">
        <v>7865</v>
      </c>
      <c r="H46" s="138">
        <v>7865</v>
      </c>
      <c r="I46" s="138">
        <v>4000</v>
      </c>
      <c r="J46" s="275">
        <v>500</v>
      </c>
      <c r="K46" s="139">
        <f>+G46/12*$K$2</f>
        <v>5898.75</v>
      </c>
      <c r="L46" s="140">
        <f t="shared" si="11"/>
        <v>43.41</v>
      </c>
      <c r="M46" s="141"/>
      <c r="N46" s="141"/>
      <c r="O46" s="141"/>
      <c r="P46" s="141"/>
      <c r="Q46" s="141"/>
      <c r="R46" s="142">
        <v>43.41</v>
      </c>
      <c r="S46" s="300"/>
      <c r="T46" s="300"/>
      <c r="U46" s="300"/>
      <c r="V46" s="300"/>
      <c r="W46" s="300"/>
      <c r="X46" s="300"/>
    </row>
    <row r="47" spans="1:24" ht="18" customHeight="1" x14ac:dyDescent="0.25">
      <c r="A47" s="85">
        <v>8</v>
      </c>
      <c r="B47" s="79" t="s">
        <v>54</v>
      </c>
      <c r="C47" s="82"/>
      <c r="D47" s="83">
        <f>SUM(D48)</f>
        <v>0</v>
      </c>
      <c r="E47" s="83">
        <f t="shared" ref="E47:X47" si="13">SUM(E48)</f>
        <v>6050</v>
      </c>
      <c r="F47" s="83">
        <f t="shared" si="13"/>
        <v>4739.2</v>
      </c>
      <c r="G47" s="83">
        <f t="shared" si="13"/>
        <v>6050</v>
      </c>
      <c r="H47" s="83">
        <f>H48+H49</f>
        <v>7050</v>
      </c>
      <c r="I47" s="83">
        <f>I48+I49</f>
        <v>3500</v>
      </c>
      <c r="J47" s="83">
        <f>J48+J49</f>
        <v>500</v>
      </c>
      <c r="K47" s="83">
        <f t="shared" si="13"/>
        <v>4537.5</v>
      </c>
      <c r="L47" s="83">
        <f>SUM(L48:L49)</f>
        <v>0</v>
      </c>
      <c r="M47" s="83">
        <f t="shared" si="13"/>
        <v>0</v>
      </c>
      <c r="N47" s="83">
        <f t="shared" si="13"/>
        <v>0</v>
      </c>
      <c r="O47" s="83">
        <f t="shared" si="13"/>
        <v>0</v>
      </c>
      <c r="P47" s="83">
        <f t="shared" si="13"/>
        <v>0</v>
      </c>
      <c r="Q47" s="83">
        <f t="shared" si="13"/>
        <v>0</v>
      </c>
      <c r="R47" s="83">
        <f t="shared" si="13"/>
        <v>0</v>
      </c>
      <c r="S47" s="83">
        <f t="shared" si="13"/>
        <v>0</v>
      </c>
      <c r="T47" s="83">
        <f t="shared" si="13"/>
        <v>0</v>
      </c>
      <c r="U47" s="83">
        <f t="shared" si="13"/>
        <v>0</v>
      </c>
      <c r="V47" s="83">
        <f t="shared" si="13"/>
        <v>0</v>
      </c>
      <c r="W47" s="83">
        <f t="shared" si="13"/>
        <v>0</v>
      </c>
      <c r="X47" s="83">
        <f t="shared" si="13"/>
        <v>0</v>
      </c>
    </row>
    <row r="48" spans="1:24" s="244" customFormat="1" ht="18" customHeight="1" x14ac:dyDescent="0.25">
      <c r="A48" s="323"/>
      <c r="B48" s="47">
        <v>8.1</v>
      </c>
      <c r="C48" s="40" t="s">
        <v>55</v>
      </c>
      <c r="D48" s="30">
        <v>0</v>
      </c>
      <c r="E48" s="147">
        <v>6050</v>
      </c>
      <c r="F48" s="157">
        <v>4739.2</v>
      </c>
      <c r="G48" s="138">
        <v>6050</v>
      </c>
      <c r="H48" s="168">
        <v>6050</v>
      </c>
      <c r="I48" s="317">
        <v>3000</v>
      </c>
      <c r="J48" s="279">
        <v>0</v>
      </c>
      <c r="K48" s="139">
        <f>+G48/12*$K$2</f>
        <v>4537.5</v>
      </c>
      <c r="L48" s="140">
        <f t="shared" si="11"/>
        <v>0</v>
      </c>
      <c r="M48" s="301"/>
      <c r="N48" s="301"/>
      <c r="O48" s="301"/>
      <c r="P48" s="301"/>
      <c r="Q48" s="301"/>
      <c r="R48" s="301"/>
      <c r="S48" s="301"/>
      <c r="T48" s="301"/>
      <c r="U48" s="301"/>
      <c r="V48" s="301"/>
      <c r="W48" s="301"/>
      <c r="X48" s="301"/>
    </row>
    <row r="49" spans="1:24" ht="18" customHeight="1" thickBot="1" x14ac:dyDescent="0.3">
      <c r="A49" s="169"/>
      <c r="B49" s="241">
        <v>8.1999999999999993</v>
      </c>
      <c r="C49" s="43" t="s">
        <v>64</v>
      </c>
      <c r="D49" s="21">
        <v>0</v>
      </c>
      <c r="E49" s="315">
        <v>0</v>
      </c>
      <c r="F49" s="242">
        <v>0</v>
      </c>
      <c r="G49" s="243">
        <v>0</v>
      </c>
      <c r="H49" s="243">
        <v>1000</v>
      </c>
      <c r="I49" s="318">
        <v>500</v>
      </c>
      <c r="J49" s="280">
        <v>500</v>
      </c>
      <c r="K49" s="170"/>
      <c r="L49" s="165">
        <f>SUM(M49:X49)</f>
        <v>0</v>
      </c>
      <c r="M49" s="320"/>
      <c r="N49" s="320"/>
      <c r="O49" s="320"/>
      <c r="P49" s="320"/>
      <c r="Q49" s="320"/>
      <c r="R49" s="320"/>
      <c r="S49" s="320"/>
      <c r="T49" s="320"/>
      <c r="U49" s="320"/>
      <c r="V49" s="320"/>
      <c r="W49" s="320"/>
      <c r="X49" s="320"/>
    </row>
    <row r="50" spans="1:24" ht="18" customHeight="1" x14ac:dyDescent="0.25">
      <c r="A50" s="85">
        <v>9</v>
      </c>
      <c r="B50" s="79" t="s">
        <v>60</v>
      </c>
      <c r="C50" s="82"/>
      <c r="D50" s="83">
        <f>SUM(D51)</f>
        <v>10856</v>
      </c>
      <c r="E50" s="154">
        <f t="shared" ref="E50:X50" si="14">SUM(E51)</f>
        <v>0</v>
      </c>
      <c r="F50" s="154">
        <f t="shared" si="14"/>
        <v>0</v>
      </c>
      <c r="G50" s="154">
        <f t="shared" si="14"/>
        <v>0</v>
      </c>
      <c r="H50" s="154">
        <f t="shared" si="14"/>
        <v>0</v>
      </c>
      <c r="I50" s="154">
        <f t="shared" si="14"/>
        <v>0</v>
      </c>
      <c r="J50" s="154">
        <f t="shared" si="14"/>
        <v>0</v>
      </c>
      <c r="K50" s="155">
        <f t="shared" si="14"/>
        <v>0</v>
      </c>
      <c r="L50" s="156">
        <f t="shared" si="14"/>
        <v>0</v>
      </c>
      <c r="M50" s="154">
        <f t="shared" si="14"/>
        <v>0</v>
      </c>
      <c r="N50" s="154">
        <f t="shared" si="14"/>
        <v>0</v>
      </c>
      <c r="O50" s="154">
        <f t="shared" si="14"/>
        <v>0</v>
      </c>
      <c r="P50" s="154">
        <f t="shared" si="14"/>
        <v>0</v>
      </c>
      <c r="Q50" s="154">
        <f t="shared" si="14"/>
        <v>0</v>
      </c>
      <c r="R50" s="154">
        <f t="shared" si="14"/>
        <v>0</v>
      </c>
      <c r="S50" s="154">
        <f t="shared" si="14"/>
        <v>0</v>
      </c>
      <c r="T50" s="154">
        <f t="shared" si="14"/>
        <v>0</v>
      </c>
      <c r="U50" s="154">
        <f t="shared" si="14"/>
        <v>0</v>
      </c>
      <c r="V50" s="154">
        <f t="shared" si="14"/>
        <v>0</v>
      </c>
      <c r="W50" s="154">
        <f t="shared" si="14"/>
        <v>0</v>
      </c>
      <c r="X50" s="154">
        <f t="shared" si="14"/>
        <v>0</v>
      </c>
    </row>
    <row r="51" spans="1:24" ht="18" customHeight="1" thickBot="1" x14ac:dyDescent="0.3">
      <c r="A51" s="324"/>
      <c r="B51" s="47">
        <v>9.1</v>
      </c>
      <c r="C51" s="40" t="s">
        <v>61</v>
      </c>
      <c r="D51" s="30">
        <v>10856</v>
      </c>
      <c r="E51" s="147">
        <v>0</v>
      </c>
      <c r="F51" s="157">
        <v>0</v>
      </c>
      <c r="G51" s="138">
        <v>0</v>
      </c>
      <c r="H51" s="138">
        <v>0</v>
      </c>
      <c r="I51" s="138">
        <v>0</v>
      </c>
      <c r="J51" s="275">
        <v>0</v>
      </c>
      <c r="K51" s="139">
        <f>+G51/12*$K$2</f>
        <v>0</v>
      </c>
      <c r="L51" s="140">
        <f t="shared" si="11"/>
        <v>0</v>
      </c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</row>
    <row r="52" spans="1:24" ht="29.25" customHeight="1" thickBot="1" x14ac:dyDescent="0.3">
      <c r="A52" s="24"/>
      <c r="B52" s="38"/>
      <c r="C52" s="44" t="s">
        <v>0</v>
      </c>
      <c r="D52" s="25">
        <f t="shared" ref="D52:X52" si="15">+D16+D23+D27+D33+D35+D39+D44+D47+D50</f>
        <v>186235</v>
      </c>
      <c r="E52" s="25">
        <f t="shared" si="15"/>
        <v>219005</v>
      </c>
      <c r="F52" s="25">
        <f t="shared" si="15"/>
        <v>226406.37</v>
      </c>
      <c r="G52" s="25">
        <f t="shared" si="15"/>
        <v>248992.72</v>
      </c>
      <c r="H52" s="25">
        <f t="shared" si="15"/>
        <v>258092.67</v>
      </c>
      <c r="I52" s="25">
        <f>+I16+I23+I27+I33+I35+I39+I44+I47+I50</f>
        <v>243841.67</v>
      </c>
      <c r="J52" s="25">
        <f>+J16+J23+J27+J33+J35+J39+J44+J47+J50</f>
        <v>240541.67</v>
      </c>
      <c r="K52" s="66">
        <f t="shared" si="15"/>
        <v>186744.54</v>
      </c>
      <c r="L52" s="97">
        <f t="shared" si="15"/>
        <v>129828.33000000002</v>
      </c>
      <c r="M52" s="25">
        <f t="shared" si="15"/>
        <v>15012.580000000002</v>
      </c>
      <c r="N52" s="25">
        <f t="shared" si="15"/>
        <v>13465.300000000001</v>
      </c>
      <c r="O52" s="25">
        <f t="shared" si="15"/>
        <v>14580.690000000002</v>
      </c>
      <c r="P52" s="25">
        <f t="shared" si="15"/>
        <v>20134.440000000002</v>
      </c>
      <c r="Q52" s="25">
        <f t="shared" si="15"/>
        <v>18963.61</v>
      </c>
      <c r="R52" s="25">
        <f t="shared" si="15"/>
        <v>17249.37</v>
      </c>
      <c r="S52" s="25">
        <f t="shared" si="15"/>
        <v>14423.2</v>
      </c>
      <c r="T52" s="25">
        <f t="shared" si="15"/>
        <v>12807.249999999998</v>
      </c>
      <c r="U52" s="25">
        <f t="shared" si="15"/>
        <v>3191.8900000000003</v>
      </c>
      <c r="V52" s="25">
        <f t="shared" si="15"/>
        <v>0</v>
      </c>
      <c r="W52" s="25">
        <f t="shared" si="15"/>
        <v>0</v>
      </c>
      <c r="X52" s="25">
        <f t="shared" si="15"/>
        <v>0</v>
      </c>
    </row>
    <row r="53" spans="1:24" ht="20.25" customHeight="1" thickBot="1" x14ac:dyDescent="0.3">
      <c r="A53" s="3"/>
      <c r="B53" s="3"/>
      <c r="C53" s="1"/>
      <c r="D53" s="1"/>
      <c r="E53" s="8"/>
      <c r="F53" s="8"/>
      <c r="G53" s="8"/>
      <c r="H53" s="8"/>
      <c r="I53" s="8"/>
      <c r="J53" s="8"/>
      <c r="K53" s="29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spans="1:24" ht="28.5" customHeight="1" thickBot="1" x14ac:dyDescent="0.3">
      <c r="A54" s="16"/>
      <c r="B54" s="58"/>
      <c r="C54" s="45" t="s">
        <v>10</v>
      </c>
      <c r="D54" s="15">
        <f t="shared" ref="D54:X54" si="16">+D14-D52</f>
        <v>86635</v>
      </c>
      <c r="E54" s="15">
        <f t="shared" si="16"/>
        <v>-16689</v>
      </c>
      <c r="F54" s="15">
        <f t="shared" si="16"/>
        <v>-22221.109999999986</v>
      </c>
      <c r="G54" s="15">
        <f t="shared" si="16"/>
        <v>-32576.720000000001</v>
      </c>
      <c r="H54" s="15">
        <f t="shared" si="16"/>
        <v>-41676.670000000013</v>
      </c>
      <c r="I54" s="15">
        <f>+I14-I52</f>
        <v>-27425.670000000013</v>
      </c>
      <c r="J54" s="15">
        <f>+J14-J52</f>
        <v>-24125.670000000013</v>
      </c>
      <c r="K54" s="28">
        <f t="shared" si="16"/>
        <v>-24432.540000000008</v>
      </c>
      <c r="L54" s="27">
        <f t="shared" si="16"/>
        <v>32801.669999999984</v>
      </c>
      <c r="M54" s="325">
        <f t="shared" si="16"/>
        <v>-15012.580000000002</v>
      </c>
      <c r="N54" s="325">
        <f t="shared" si="16"/>
        <v>-13465.300000000001</v>
      </c>
      <c r="O54" s="325">
        <f t="shared" si="16"/>
        <v>125549.31</v>
      </c>
      <c r="P54" s="325">
        <f t="shared" si="16"/>
        <v>-20134.440000000002</v>
      </c>
      <c r="Q54" s="325">
        <f t="shared" si="16"/>
        <v>3536.3899999999994</v>
      </c>
      <c r="R54" s="325">
        <f t="shared" si="16"/>
        <v>-17249.37</v>
      </c>
      <c r="S54" s="325">
        <f t="shared" si="16"/>
        <v>-14423.2</v>
      </c>
      <c r="T54" s="325">
        <f t="shared" si="16"/>
        <v>-12807.249999999998</v>
      </c>
      <c r="U54" s="325">
        <f t="shared" si="16"/>
        <v>-3191.8900000000003</v>
      </c>
      <c r="V54" s="325">
        <f t="shared" si="16"/>
        <v>0</v>
      </c>
      <c r="W54" s="325">
        <f t="shared" si="16"/>
        <v>0</v>
      </c>
      <c r="X54" s="325">
        <f t="shared" si="16"/>
        <v>0</v>
      </c>
    </row>
    <row r="55" spans="1:24" ht="18" customHeight="1" x14ac:dyDescent="0.25">
      <c r="A55" s="26"/>
      <c r="B55" s="26"/>
      <c r="C55" s="56"/>
      <c r="D55" s="56"/>
      <c r="E55" s="56"/>
      <c r="F55" s="56"/>
      <c r="G55" s="57"/>
      <c r="H55" s="57"/>
      <c r="I55" s="57"/>
      <c r="J55" s="57"/>
      <c r="K55" s="56"/>
      <c r="L55" s="56"/>
      <c r="M55" s="326"/>
      <c r="N55" s="326">
        <f>M54+N54</f>
        <v>-28477.880000000005</v>
      </c>
      <c r="O55" s="326">
        <f>N55+O54</f>
        <v>97071.43</v>
      </c>
      <c r="P55" s="326">
        <f t="shared" ref="P55:X55" si="17">O55+P54</f>
        <v>76936.989999999991</v>
      </c>
      <c r="Q55" s="326">
        <f t="shared" si="17"/>
        <v>80473.37999999999</v>
      </c>
      <c r="R55" s="326">
        <f t="shared" si="17"/>
        <v>63224.009999999995</v>
      </c>
      <c r="S55" s="326">
        <f t="shared" si="17"/>
        <v>48800.81</v>
      </c>
      <c r="T55" s="326">
        <f t="shared" si="17"/>
        <v>35993.56</v>
      </c>
      <c r="U55" s="326">
        <f t="shared" si="17"/>
        <v>32801.67</v>
      </c>
      <c r="V55" s="326">
        <f t="shared" si="17"/>
        <v>32801.67</v>
      </c>
      <c r="W55" s="326">
        <f t="shared" si="17"/>
        <v>32801.67</v>
      </c>
      <c r="X55" s="326">
        <f t="shared" si="17"/>
        <v>32801.67</v>
      </c>
    </row>
    <row r="56" spans="1:24" ht="18" customHeight="1" x14ac:dyDescent="0.25">
      <c r="A56" s="26"/>
      <c r="B56" s="26"/>
      <c r="C56" s="56"/>
      <c r="D56" s="56"/>
      <c r="E56" s="56"/>
      <c r="F56" s="56"/>
      <c r="G56" s="57"/>
      <c r="H56" s="57"/>
      <c r="I56" s="57"/>
      <c r="J56" s="57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</row>
    <row r="57" spans="1:24" ht="18" customHeight="1" x14ac:dyDescent="0.25">
      <c r="A57" s="26"/>
      <c r="B57" s="26"/>
      <c r="C57" s="56"/>
      <c r="D57" s="56"/>
      <c r="E57" s="56"/>
      <c r="F57" s="56"/>
      <c r="G57" s="57"/>
      <c r="H57" s="57"/>
      <c r="I57" s="57"/>
      <c r="J57" s="57"/>
      <c r="K57" s="56"/>
      <c r="L57" s="291"/>
      <c r="M57" s="291"/>
      <c r="N57" s="291"/>
      <c r="O57" s="291"/>
      <c r="P57" s="291"/>
      <c r="Q57" s="291"/>
      <c r="R57" s="291"/>
      <c r="S57" s="56"/>
      <c r="T57" s="56"/>
      <c r="U57" s="56"/>
      <c r="V57" s="56"/>
      <c r="W57" s="56"/>
      <c r="X57" s="56"/>
    </row>
    <row r="58" spans="1:24" ht="18" customHeight="1" x14ac:dyDescent="0.25">
      <c r="A58" s="289"/>
      <c r="B58" s="26"/>
      <c r="C58" s="56"/>
      <c r="D58" s="56"/>
      <c r="E58" s="56"/>
      <c r="F58" s="56"/>
      <c r="G58" s="57"/>
      <c r="H58" s="57"/>
      <c r="I58" s="57"/>
      <c r="J58" s="57"/>
      <c r="K58" s="56"/>
      <c r="L58" s="291"/>
      <c r="M58" s="292"/>
      <c r="N58" s="292"/>
      <c r="O58" s="292"/>
      <c r="P58" s="292"/>
      <c r="Q58" s="292"/>
      <c r="R58" s="292"/>
      <c r="S58" s="56"/>
      <c r="T58" s="56"/>
      <c r="U58" s="56"/>
      <c r="V58" s="56"/>
      <c r="W58" s="56"/>
      <c r="X58" s="56"/>
    </row>
    <row r="59" spans="1:24" ht="18" customHeight="1" x14ac:dyDescent="0.25">
      <c r="A59" s="289"/>
      <c r="B59" s="26"/>
      <c r="C59" s="56"/>
      <c r="D59" s="56"/>
      <c r="E59" s="56"/>
      <c r="F59" s="56"/>
      <c r="G59" s="57"/>
      <c r="H59" s="57"/>
      <c r="I59" s="57"/>
      <c r="J59" s="57"/>
      <c r="K59" s="56"/>
      <c r="L59" s="291"/>
      <c r="M59" s="56"/>
      <c r="N59" s="56"/>
      <c r="O59" s="56"/>
      <c r="P59" s="56"/>
      <c r="R59" s="56"/>
      <c r="S59" s="56"/>
      <c r="T59" s="56"/>
      <c r="U59" s="56"/>
      <c r="V59" s="56"/>
      <c r="W59" s="56"/>
      <c r="X59" s="56"/>
    </row>
    <row r="60" spans="1:24" ht="13.8" x14ac:dyDescent="0.25">
      <c r="A60" s="289"/>
      <c r="B60" s="26"/>
      <c r="C60" s="56"/>
      <c r="D60" s="56"/>
      <c r="E60" s="56"/>
      <c r="F60" s="56"/>
      <c r="G60" s="57"/>
      <c r="H60" s="57"/>
      <c r="I60" s="57"/>
      <c r="J60" s="57"/>
      <c r="K60" s="56"/>
      <c r="L60" s="291"/>
      <c r="M60" s="56"/>
      <c r="N60" s="56"/>
      <c r="O60" s="56"/>
      <c r="P60" s="56"/>
      <c r="R60" s="56"/>
      <c r="S60" s="56"/>
      <c r="T60" s="56"/>
      <c r="U60" s="56"/>
      <c r="V60" s="56"/>
      <c r="W60" s="56"/>
      <c r="X60" s="56"/>
    </row>
    <row r="61" spans="1:24" ht="13.8" x14ac:dyDescent="0.25">
      <c r="A61" s="26"/>
      <c r="B61" s="26"/>
      <c r="C61" s="56"/>
      <c r="D61" s="56"/>
      <c r="E61" s="56"/>
      <c r="F61" s="56"/>
      <c r="G61" s="57"/>
      <c r="H61" s="57"/>
      <c r="I61" s="57"/>
      <c r="J61" s="57"/>
      <c r="K61" s="56"/>
      <c r="L61" s="291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</row>
    <row r="62" spans="1:24" ht="13.8" x14ac:dyDescent="0.25">
      <c r="A62" s="290"/>
      <c r="B62" s="26"/>
      <c r="C62" s="56"/>
      <c r="D62" s="56"/>
      <c r="E62" s="56"/>
      <c r="F62" s="56"/>
      <c r="G62" s="57"/>
      <c r="H62" s="57"/>
      <c r="I62" s="57"/>
      <c r="J62" s="57"/>
      <c r="K62" s="56"/>
      <c r="L62" s="293"/>
      <c r="M62" s="293"/>
      <c r="N62" s="293"/>
      <c r="O62" s="293"/>
      <c r="P62" s="293"/>
      <c r="Q62" s="293"/>
      <c r="R62" s="293"/>
      <c r="S62" s="56"/>
      <c r="T62" s="56"/>
      <c r="U62" s="56"/>
      <c r="V62" s="56"/>
      <c r="W62" s="56"/>
      <c r="X62" s="56"/>
    </row>
    <row r="63" spans="1:24" ht="13.8" x14ac:dyDescent="0.25">
      <c r="A63" s="26"/>
      <c r="B63" s="26"/>
      <c r="C63" s="56"/>
      <c r="D63" s="56"/>
      <c r="E63" s="56"/>
      <c r="F63" s="56"/>
      <c r="G63" s="57"/>
      <c r="H63" s="57"/>
      <c r="I63" s="57"/>
      <c r="J63" s="57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</row>
    <row r="64" spans="1:24" ht="13.8" x14ac:dyDescent="0.25">
      <c r="A64" s="26"/>
      <c r="B64" s="26"/>
      <c r="C64" s="56"/>
      <c r="D64" s="56"/>
      <c r="E64" s="56"/>
      <c r="F64" s="56"/>
      <c r="G64" s="57"/>
      <c r="H64" s="57"/>
      <c r="I64" s="57"/>
      <c r="J64" s="57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</row>
    <row r="65" spans="1:24" ht="13.8" x14ac:dyDescent="0.25">
      <c r="A65" s="26"/>
      <c r="B65" s="26"/>
      <c r="C65" s="56"/>
      <c r="D65" s="56"/>
      <c r="E65" s="56"/>
      <c r="F65" s="56"/>
      <c r="G65" s="57"/>
      <c r="H65" s="57"/>
      <c r="I65" s="57"/>
      <c r="J65" s="57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</row>
    <row r="66" spans="1:24" x14ac:dyDescent="0.25">
      <c r="C66" s="7"/>
      <c r="D66" s="7"/>
      <c r="E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x14ac:dyDescent="0.25">
      <c r="C67" s="7"/>
      <c r="D67" s="7"/>
      <c r="E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x14ac:dyDescent="0.25">
      <c r="C68" s="7"/>
      <c r="D68" s="7"/>
      <c r="E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x14ac:dyDescent="0.25">
      <c r="C69" s="7"/>
      <c r="D69" s="7"/>
      <c r="E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x14ac:dyDescent="0.25">
      <c r="C70" s="7"/>
      <c r="D70" s="7"/>
      <c r="E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</sheetData>
  <mergeCells count="10">
    <mergeCell ref="A28:A30"/>
    <mergeCell ref="A36:A37"/>
    <mergeCell ref="A1:C1"/>
    <mergeCell ref="K3:L3"/>
    <mergeCell ref="M3:X3"/>
    <mergeCell ref="B16:C16"/>
    <mergeCell ref="A17:A22"/>
    <mergeCell ref="A24:A26"/>
    <mergeCell ref="I25:I26"/>
    <mergeCell ref="L25:L26"/>
  </mergeCells>
  <pageMargins left="0.70866141732283472" right="0.70866141732283472" top="0.74803149606299213" bottom="0.74803149606299213" header="0.31496062992125984" footer="0.31496062992125984"/>
  <pageSetup paperSize="9" scale="38" orientation="landscape" r:id="rId1"/>
  <headerFooter>
    <oddHeader>&amp;A</oddHeader>
    <oddFooter>&amp;R&amp;D-&amp;T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BB70"/>
  <sheetViews>
    <sheetView zoomScale="50" zoomScaleNormal="50" workbookViewId="0">
      <selection activeCell="J5" sqref="J5"/>
    </sheetView>
  </sheetViews>
  <sheetFormatPr defaultColWidth="9.109375" defaultRowHeight="13.2" x14ac:dyDescent="0.25"/>
  <cols>
    <col min="1" max="1" width="4.5546875" style="2" customWidth="1"/>
    <col min="2" max="2" width="4.33203125" style="2" customWidth="1"/>
    <col min="3" max="3" width="69.33203125" customWidth="1"/>
    <col min="4" max="4" width="14.6640625" hidden="1" customWidth="1"/>
    <col min="5" max="5" width="14.6640625" customWidth="1"/>
    <col min="6" max="6" width="14.6640625" style="7" customWidth="1"/>
    <col min="7" max="7" width="14.6640625" style="9" customWidth="1"/>
    <col min="8" max="8" width="14.6640625" style="9" hidden="1" customWidth="1"/>
    <col min="9" max="10" width="14.6640625" style="9" customWidth="1"/>
    <col min="11" max="11" width="14.6640625" hidden="1" customWidth="1"/>
    <col min="12" max="12" width="15.88671875" customWidth="1"/>
    <col min="13" max="24" width="14.6640625" customWidth="1"/>
    <col min="25" max="1406" width="9.109375" style="263"/>
  </cols>
  <sheetData>
    <row r="1" spans="1:1406" ht="36" customHeight="1" thickBot="1" x14ac:dyDescent="0.3">
      <c r="A1" s="336" t="s">
        <v>24</v>
      </c>
      <c r="B1" s="337"/>
      <c r="C1" s="337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5"/>
    </row>
    <row r="2" spans="1:1406" ht="18.75" customHeight="1" thickBot="1" x14ac:dyDescent="0.3">
      <c r="A2" s="6" t="s">
        <v>3</v>
      </c>
      <c r="K2" s="92">
        <v>9</v>
      </c>
      <c r="L2" s="100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1406" ht="23.25" customHeight="1" thickBot="1" x14ac:dyDescent="0.3">
      <c r="A3" s="102" t="s">
        <v>8</v>
      </c>
      <c r="C3" s="103">
        <v>1</v>
      </c>
      <c r="D3" s="54"/>
      <c r="E3" s="54"/>
      <c r="F3" s="106"/>
      <c r="G3" s="55"/>
      <c r="H3" s="55"/>
      <c r="I3" s="55"/>
      <c r="J3" s="55"/>
      <c r="K3" s="344" t="s">
        <v>103</v>
      </c>
      <c r="L3" s="345"/>
      <c r="M3" s="333" t="s">
        <v>68</v>
      </c>
      <c r="N3" s="334"/>
      <c r="O3" s="334"/>
      <c r="P3" s="334"/>
      <c r="Q3" s="334"/>
      <c r="R3" s="334"/>
      <c r="S3" s="334"/>
      <c r="T3" s="334"/>
      <c r="U3" s="334"/>
      <c r="V3" s="334"/>
      <c r="W3" s="334"/>
      <c r="X3" s="335"/>
    </row>
    <row r="4" spans="1:1406" ht="45.75" customHeight="1" thickBot="1" x14ac:dyDescent="0.3">
      <c r="A4" s="37"/>
      <c r="B4" s="37"/>
      <c r="C4" s="101"/>
      <c r="D4" s="268" t="s">
        <v>94</v>
      </c>
      <c r="E4" s="52" t="s">
        <v>62</v>
      </c>
      <c r="F4" s="52" t="s">
        <v>92</v>
      </c>
      <c r="G4" s="51" t="s">
        <v>7</v>
      </c>
      <c r="H4" s="65" t="s">
        <v>70</v>
      </c>
      <c r="I4" s="65" t="s">
        <v>98</v>
      </c>
      <c r="J4" s="270" t="s">
        <v>96</v>
      </c>
      <c r="K4" s="172" t="s">
        <v>23</v>
      </c>
      <c r="L4" s="173" t="s">
        <v>104</v>
      </c>
      <c r="M4" s="322" t="s">
        <v>11</v>
      </c>
      <c r="N4" s="322" t="s">
        <v>12</v>
      </c>
      <c r="O4" s="321" t="s">
        <v>13</v>
      </c>
      <c r="P4" s="321" t="s">
        <v>14</v>
      </c>
      <c r="Q4" s="321" t="s">
        <v>15</v>
      </c>
      <c r="R4" s="321" t="s">
        <v>16</v>
      </c>
      <c r="S4" s="321" t="s">
        <v>17</v>
      </c>
      <c r="T4" s="321" t="s">
        <v>22</v>
      </c>
      <c r="U4" s="321" t="s">
        <v>18</v>
      </c>
      <c r="V4" s="321" t="s">
        <v>19</v>
      </c>
      <c r="W4" s="60" t="s">
        <v>20</v>
      </c>
      <c r="X4" s="61" t="s">
        <v>21</v>
      </c>
    </row>
    <row r="5" spans="1:1406" ht="22.5" customHeight="1" thickBot="1" x14ac:dyDescent="0.3">
      <c r="A5" s="24"/>
      <c r="B5" s="38"/>
      <c r="C5" s="78" t="s">
        <v>4</v>
      </c>
      <c r="D5" s="113"/>
      <c r="E5" s="114"/>
      <c r="F5" s="167" t="s">
        <v>93</v>
      </c>
      <c r="G5" s="115"/>
      <c r="H5" s="167">
        <v>42465</v>
      </c>
      <c r="I5" s="167">
        <v>42561</v>
      </c>
      <c r="J5" s="167">
        <v>42561</v>
      </c>
      <c r="K5" s="116"/>
      <c r="L5" s="117"/>
      <c r="M5" s="111"/>
      <c r="N5" s="111"/>
      <c r="O5" s="111"/>
      <c r="P5" s="111"/>
      <c r="Q5" s="111"/>
      <c r="R5" s="112"/>
      <c r="S5" s="111"/>
      <c r="T5" s="111"/>
      <c r="U5" s="111"/>
      <c r="V5" s="111"/>
      <c r="W5" s="111"/>
      <c r="X5" s="111"/>
    </row>
    <row r="6" spans="1:1406" ht="21" customHeight="1" x14ac:dyDescent="0.25">
      <c r="A6" s="84">
        <v>1</v>
      </c>
      <c r="B6" s="75" t="s">
        <v>27</v>
      </c>
      <c r="C6" s="76"/>
      <c r="D6" s="123">
        <f t="shared" ref="D6:X6" si="0">SUM(D7:D8)</f>
        <v>219066</v>
      </c>
      <c r="E6" s="123">
        <f>SUM(E7:E8)</f>
        <v>179816</v>
      </c>
      <c r="F6" s="123">
        <f t="shared" si="0"/>
        <v>179816</v>
      </c>
      <c r="G6" s="123">
        <f t="shared" si="0"/>
        <v>193916</v>
      </c>
      <c r="H6" s="123">
        <f t="shared" si="0"/>
        <v>193916</v>
      </c>
      <c r="I6" s="123">
        <f>SUM(I7:I8)</f>
        <v>193916</v>
      </c>
      <c r="J6" s="123">
        <f>SUM(J7:J8)</f>
        <v>193916</v>
      </c>
      <c r="K6" s="136">
        <f t="shared" si="0"/>
        <v>145437</v>
      </c>
      <c r="L6" s="134">
        <f>SUM(L7:L8)</f>
        <v>181816</v>
      </c>
      <c r="M6" s="123">
        <f t="shared" si="0"/>
        <v>0</v>
      </c>
      <c r="N6" s="123">
        <f t="shared" si="0"/>
        <v>0</v>
      </c>
      <c r="O6" s="123">
        <f t="shared" si="0"/>
        <v>181816</v>
      </c>
      <c r="P6" s="123">
        <f t="shared" si="0"/>
        <v>0</v>
      </c>
      <c r="Q6" s="123">
        <f t="shared" si="0"/>
        <v>0</v>
      </c>
      <c r="R6" s="123">
        <f t="shared" si="0"/>
        <v>0</v>
      </c>
      <c r="S6" s="123">
        <f t="shared" si="0"/>
        <v>0</v>
      </c>
      <c r="T6" s="123">
        <f t="shared" si="0"/>
        <v>0</v>
      </c>
      <c r="U6" s="123">
        <f t="shared" si="0"/>
        <v>0</v>
      </c>
      <c r="V6" s="123">
        <f t="shared" si="0"/>
        <v>0</v>
      </c>
      <c r="W6" s="123">
        <f t="shared" si="0"/>
        <v>0</v>
      </c>
      <c r="X6" s="123">
        <f t="shared" si="0"/>
        <v>0</v>
      </c>
    </row>
    <row r="7" spans="1:1406" s="13" customFormat="1" ht="21" customHeight="1" x14ac:dyDescent="0.25">
      <c r="A7" s="17"/>
      <c r="B7" s="48">
        <v>1.1000000000000001</v>
      </c>
      <c r="C7" s="39" t="s">
        <v>2</v>
      </c>
      <c r="D7" s="30">
        <v>189066</v>
      </c>
      <c r="E7" s="33">
        <v>179816</v>
      </c>
      <c r="F7" s="33">
        <v>179816</v>
      </c>
      <c r="G7" s="34">
        <v>181816</v>
      </c>
      <c r="H7" s="34">
        <v>181816</v>
      </c>
      <c r="I7" s="34">
        <v>181816</v>
      </c>
      <c r="J7" s="271">
        <v>181816</v>
      </c>
      <c r="K7" s="98">
        <f>+G7/12*$K$2</f>
        <v>136362</v>
      </c>
      <c r="L7" s="62">
        <f>SUM(M7:X7)</f>
        <v>181816</v>
      </c>
      <c r="M7" s="67"/>
      <c r="N7" s="67"/>
      <c r="O7" s="67">
        <v>181816</v>
      </c>
      <c r="P7" s="67"/>
      <c r="Q7" s="67"/>
      <c r="R7" s="68"/>
      <c r="S7" s="67"/>
      <c r="T7" s="67"/>
      <c r="U7" s="67"/>
      <c r="V7" s="67"/>
      <c r="W7" s="67"/>
      <c r="X7" s="67"/>
      <c r="Y7" s="328"/>
      <c r="Z7" s="328"/>
      <c r="AA7" s="328"/>
      <c r="AB7" s="328"/>
      <c r="AC7" s="328"/>
      <c r="AD7" s="328"/>
      <c r="AE7" s="328"/>
      <c r="AF7" s="328"/>
      <c r="AG7" s="328"/>
      <c r="AH7" s="328"/>
      <c r="AI7" s="328"/>
      <c r="AJ7" s="328"/>
      <c r="AK7" s="328"/>
      <c r="AL7" s="328"/>
      <c r="AM7" s="328"/>
      <c r="AN7" s="328"/>
      <c r="AO7" s="328"/>
      <c r="AP7" s="328"/>
      <c r="AQ7" s="328"/>
      <c r="AR7" s="328"/>
      <c r="AS7" s="328"/>
      <c r="AT7" s="328"/>
      <c r="AU7" s="328"/>
      <c r="AV7" s="328"/>
      <c r="AW7" s="328"/>
      <c r="AX7" s="328"/>
      <c r="AY7" s="328"/>
      <c r="AZ7" s="328"/>
      <c r="BA7" s="328"/>
      <c r="BB7" s="328"/>
      <c r="BC7" s="328"/>
      <c r="BD7" s="328"/>
      <c r="BE7" s="328"/>
      <c r="BF7" s="328"/>
      <c r="BG7" s="328"/>
      <c r="BH7" s="328"/>
      <c r="BI7" s="328"/>
      <c r="BJ7" s="328"/>
      <c r="BK7" s="328"/>
      <c r="BL7" s="328"/>
      <c r="BM7" s="328"/>
      <c r="BN7" s="328"/>
      <c r="BO7" s="328"/>
      <c r="BP7" s="328"/>
      <c r="BQ7" s="328"/>
      <c r="BR7" s="328"/>
      <c r="BS7" s="328"/>
      <c r="BT7" s="328"/>
      <c r="BU7" s="328"/>
      <c r="BV7" s="328"/>
      <c r="BW7" s="328"/>
      <c r="BX7" s="328"/>
      <c r="BY7" s="328"/>
      <c r="BZ7" s="328"/>
      <c r="CA7" s="328"/>
      <c r="CB7" s="328"/>
      <c r="CC7" s="328"/>
      <c r="CD7" s="328"/>
      <c r="CE7" s="328"/>
      <c r="CF7" s="328"/>
      <c r="CG7" s="328"/>
      <c r="CH7" s="328"/>
      <c r="CI7" s="328"/>
      <c r="CJ7" s="328"/>
      <c r="CK7" s="328"/>
      <c r="CL7" s="328"/>
      <c r="CM7" s="328"/>
      <c r="CN7" s="328"/>
      <c r="CO7" s="328"/>
      <c r="CP7" s="328"/>
      <c r="CQ7" s="328"/>
      <c r="CR7" s="328"/>
      <c r="CS7" s="328"/>
      <c r="CT7" s="328"/>
      <c r="CU7" s="328"/>
      <c r="CV7" s="328"/>
      <c r="CW7" s="328"/>
      <c r="CX7" s="328"/>
      <c r="CY7" s="328"/>
      <c r="CZ7" s="328"/>
      <c r="DA7" s="328"/>
      <c r="DB7" s="328"/>
      <c r="DC7" s="328"/>
      <c r="DD7" s="328"/>
      <c r="DE7" s="328"/>
      <c r="DF7" s="328"/>
      <c r="DG7" s="328"/>
      <c r="DH7" s="328"/>
      <c r="DI7" s="328"/>
      <c r="DJ7" s="328"/>
      <c r="DK7" s="328"/>
      <c r="DL7" s="328"/>
      <c r="DM7" s="328"/>
      <c r="DN7" s="328"/>
      <c r="DO7" s="328"/>
      <c r="DP7" s="328"/>
      <c r="DQ7" s="328"/>
      <c r="DR7" s="328"/>
      <c r="DS7" s="328"/>
      <c r="DT7" s="328"/>
      <c r="DU7" s="328"/>
      <c r="DV7" s="328"/>
      <c r="DW7" s="328"/>
      <c r="DX7" s="328"/>
      <c r="DY7" s="328"/>
      <c r="DZ7" s="328"/>
      <c r="EA7" s="328"/>
      <c r="EB7" s="328"/>
      <c r="EC7" s="328"/>
      <c r="ED7" s="328"/>
      <c r="EE7" s="328"/>
      <c r="EF7" s="328"/>
      <c r="EG7" s="328"/>
      <c r="EH7" s="328"/>
      <c r="EI7" s="328"/>
      <c r="EJ7" s="328"/>
      <c r="EK7" s="328"/>
      <c r="EL7" s="328"/>
      <c r="EM7" s="328"/>
      <c r="EN7" s="328"/>
      <c r="EO7" s="328"/>
      <c r="EP7" s="328"/>
      <c r="EQ7" s="328"/>
      <c r="ER7" s="328"/>
      <c r="ES7" s="328"/>
      <c r="ET7" s="328"/>
      <c r="EU7" s="328"/>
      <c r="EV7" s="328"/>
      <c r="EW7" s="328"/>
      <c r="EX7" s="328"/>
      <c r="EY7" s="328"/>
      <c r="EZ7" s="328"/>
      <c r="FA7" s="328"/>
      <c r="FB7" s="328"/>
      <c r="FC7" s="328"/>
      <c r="FD7" s="328"/>
      <c r="FE7" s="328"/>
      <c r="FF7" s="328"/>
      <c r="FG7" s="328"/>
      <c r="FH7" s="328"/>
      <c r="FI7" s="328"/>
      <c r="FJ7" s="328"/>
      <c r="FK7" s="328"/>
      <c r="FL7" s="328"/>
      <c r="FM7" s="328"/>
      <c r="FN7" s="328"/>
      <c r="FO7" s="328"/>
      <c r="FP7" s="328"/>
      <c r="FQ7" s="328"/>
      <c r="FR7" s="328"/>
      <c r="FS7" s="328"/>
      <c r="FT7" s="328"/>
      <c r="FU7" s="328"/>
      <c r="FV7" s="328"/>
      <c r="FW7" s="328"/>
      <c r="FX7" s="328"/>
      <c r="FY7" s="328"/>
      <c r="FZ7" s="328"/>
      <c r="GA7" s="328"/>
      <c r="GB7" s="328"/>
      <c r="GC7" s="328"/>
      <c r="GD7" s="328"/>
      <c r="GE7" s="328"/>
      <c r="GF7" s="328"/>
      <c r="GG7" s="328"/>
      <c r="GH7" s="328"/>
      <c r="GI7" s="328"/>
      <c r="GJ7" s="328"/>
      <c r="GK7" s="328"/>
      <c r="GL7" s="328"/>
      <c r="GM7" s="328"/>
      <c r="GN7" s="328"/>
      <c r="GO7" s="328"/>
      <c r="GP7" s="328"/>
      <c r="GQ7" s="328"/>
      <c r="GR7" s="328"/>
      <c r="GS7" s="328"/>
      <c r="GT7" s="328"/>
      <c r="GU7" s="328"/>
      <c r="GV7" s="328"/>
      <c r="GW7" s="328"/>
      <c r="GX7" s="328"/>
      <c r="GY7" s="328"/>
      <c r="GZ7" s="328"/>
      <c r="HA7" s="328"/>
      <c r="HB7" s="328"/>
      <c r="HC7" s="328"/>
      <c r="HD7" s="328"/>
      <c r="HE7" s="328"/>
      <c r="HF7" s="328"/>
      <c r="HG7" s="328"/>
      <c r="HH7" s="328"/>
      <c r="HI7" s="328"/>
      <c r="HJ7" s="328"/>
      <c r="HK7" s="328"/>
      <c r="HL7" s="328"/>
      <c r="HM7" s="328"/>
      <c r="HN7" s="328"/>
      <c r="HO7" s="328"/>
      <c r="HP7" s="328"/>
      <c r="HQ7" s="328"/>
      <c r="HR7" s="328"/>
      <c r="HS7" s="328"/>
      <c r="HT7" s="328"/>
      <c r="HU7" s="328"/>
      <c r="HV7" s="328"/>
      <c r="HW7" s="328"/>
      <c r="HX7" s="328"/>
      <c r="HY7" s="328"/>
      <c r="HZ7" s="328"/>
      <c r="IA7" s="328"/>
      <c r="IB7" s="328"/>
      <c r="IC7" s="328"/>
      <c r="ID7" s="328"/>
      <c r="IE7" s="328"/>
      <c r="IF7" s="328"/>
      <c r="IG7" s="328"/>
      <c r="IH7" s="328"/>
      <c r="II7" s="328"/>
      <c r="IJ7" s="328"/>
      <c r="IK7" s="328"/>
      <c r="IL7" s="328"/>
      <c r="IM7" s="328"/>
      <c r="IN7" s="328"/>
      <c r="IO7" s="328"/>
      <c r="IP7" s="328"/>
      <c r="IQ7" s="328"/>
      <c r="IR7" s="328"/>
      <c r="IS7" s="328"/>
      <c r="IT7" s="328"/>
      <c r="IU7" s="328"/>
      <c r="IV7" s="328"/>
      <c r="IW7" s="328"/>
      <c r="IX7" s="328"/>
      <c r="IY7" s="328"/>
      <c r="IZ7" s="328"/>
      <c r="JA7" s="328"/>
      <c r="JB7" s="328"/>
      <c r="JC7" s="328"/>
      <c r="JD7" s="328"/>
      <c r="JE7" s="328"/>
      <c r="JF7" s="328"/>
      <c r="JG7" s="328"/>
      <c r="JH7" s="328"/>
      <c r="JI7" s="328"/>
      <c r="JJ7" s="328"/>
      <c r="JK7" s="328"/>
      <c r="JL7" s="328"/>
      <c r="JM7" s="328"/>
      <c r="JN7" s="328"/>
      <c r="JO7" s="328"/>
      <c r="JP7" s="328"/>
      <c r="JQ7" s="328"/>
      <c r="JR7" s="328"/>
      <c r="JS7" s="328"/>
      <c r="JT7" s="328"/>
      <c r="JU7" s="328"/>
      <c r="JV7" s="328"/>
      <c r="JW7" s="328"/>
      <c r="JX7" s="328"/>
      <c r="JY7" s="328"/>
      <c r="JZ7" s="328"/>
      <c r="KA7" s="328"/>
      <c r="KB7" s="328"/>
      <c r="KC7" s="328"/>
      <c r="KD7" s="328"/>
      <c r="KE7" s="328"/>
      <c r="KF7" s="328"/>
      <c r="KG7" s="328"/>
      <c r="KH7" s="328"/>
      <c r="KI7" s="328"/>
      <c r="KJ7" s="328"/>
      <c r="KK7" s="328"/>
      <c r="KL7" s="328"/>
      <c r="KM7" s="328"/>
      <c r="KN7" s="328"/>
      <c r="KO7" s="328"/>
      <c r="KP7" s="328"/>
      <c r="KQ7" s="328"/>
      <c r="KR7" s="328"/>
      <c r="KS7" s="328"/>
      <c r="KT7" s="328"/>
      <c r="KU7" s="328"/>
      <c r="KV7" s="328"/>
      <c r="KW7" s="328"/>
      <c r="KX7" s="328"/>
      <c r="KY7" s="328"/>
      <c r="KZ7" s="328"/>
      <c r="LA7" s="328"/>
      <c r="LB7" s="328"/>
      <c r="LC7" s="328"/>
      <c r="LD7" s="328"/>
      <c r="LE7" s="328"/>
      <c r="LF7" s="328"/>
      <c r="LG7" s="328"/>
      <c r="LH7" s="328"/>
      <c r="LI7" s="328"/>
      <c r="LJ7" s="328"/>
      <c r="LK7" s="328"/>
      <c r="LL7" s="328"/>
      <c r="LM7" s="328"/>
      <c r="LN7" s="328"/>
      <c r="LO7" s="328"/>
      <c r="LP7" s="328"/>
      <c r="LQ7" s="328"/>
      <c r="LR7" s="328"/>
      <c r="LS7" s="328"/>
      <c r="LT7" s="328"/>
      <c r="LU7" s="328"/>
      <c r="LV7" s="328"/>
      <c r="LW7" s="328"/>
      <c r="LX7" s="328"/>
      <c r="LY7" s="328"/>
      <c r="LZ7" s="328"/>
      <c r="MA7" s="328"/>
      <c r="MB7" s="328"/>
      <c r="MC7" s="328"/>
      <c r="MD7" s="328"/>
      <c r="ME7" s="328"/>
      <c r="MF7" s="328"/>
      <c r="MG7" s="328"/>
      <c r="MH7" s="328"/>
      <c r="MI7" s="328"/>
      <c r="MJ7" s="328"/>
      <c r="MK7" s="328"/>
      <c r="ML7" s="328"/>
      <c r="MM7" s="328"/>
      <c r="MN7" s="328"/>
      <c r="MO7" s="328"/>
      <c r="MP7" s="328"/>
      <c r="MQ7" s="328"/>
      <c r="MR7" s="328"/>
      <c r="MS7" s="328"/>
      <c r="MT7" s="328"/>
      <c r="MU7" s="328"/>
      <c r="MV7" s="328"/>
      <c r="MW7" s="328"/>
      <c r="MX7" s="328"/>
      <c r="MY7" s="328"/>
      <c r="MZ7" s="328"/>
      <c r="NA7" s="328"/>
      <c r="NB7" s="328"/>
      <c r="NC7" s="328"/>
      <c r="ND7" s="328"/>
      <c r="NE7" s="328"/>
      <c r="NF7" s="328"/>
      <c r="NG7" s="328"/>
      <c r="NH7" s="328"/>
      <c r="NI7" s="328"/>
      <c r="NJ7" s="328"/>
      <c r="NK7" s="328"/>
      <c r="NL7" s="328"/>
      <c r="NM7" s="328"/>
      <c r="NN7" s="328"/>
      <c r="NO7" s="328"/>
      <c r="NP7" s="328"/>
      <c r="NQ7" s="328"/>
      <c r="NR7" s="328"/>
      <c r="NS7" s="328"/>
      <c r="NT7" s="328"/>
      <c r="NU7" s="328"/>
      <c r="NV7" s="328"/>
      <c r="NW7" s="328"/>
      <c r="NX7" s="328"/>
      <c r="NY7" s="328"/>
      <c r="NZ7" s="328"/>
      <c r="OA7" s="328"/>
      <c r="OB7" s="328"/>
      <c r="OC7" s="328"/>
      <c r="OD7" s="328"/>
      <c r="OE7" s="328"/>
      <c r="OF7" s="328"/>
      <c r="OG7" s="328"/>
      <c r="OH7" s="328"/>
      <c r="OI7" s="328"/>
      <c r="OJ7" s="328"/>
      <c r="OK7" s="328"/>
      <c r="OL7" s="328"/>
      <c r="OM7" s="328"/>
      <c r="ON7" s="328"/>
      <c r="OO7" s="328"/>
      <c r="OP7" s="328"/>
      <c r="OQ7" s="328"/>
      <c r="OR7" s="328"/>
      <c r="OS7" s="328"/>
      <c r="OT7" s="328"/>
      <c r="OU7" s="328"/>
      <c r="OV7" s="328"/>
      <c r="OW7" s="328"/>
      <c r="OX7" s="328"/>
      <c r="OY7" s="328"/>
      <c r="OZ7" s="328"/>
      <c r="PA7" s="328"/>
      <c r="PB7" s="328"/>
      <c r="PC7" s="328"/>
      <c r="PD7" s="328"/>
      <c r="PE7" s="328"/>
      <c r="PF7" s="328"/>
      <c r="PG7" s="328"/>
      <c r="PH7" s="328"/>
      <c r="PI7" s="328"/>
      <c r="PJ7" s="328"/>
      <c r="PK7" s="328"/>
      <c r="PL7" s="328"/>
      <c r="PM7" s="328"/>
      <c r="PN7" s="328"/>
      <c r="PO7" s="328"/>
      <c r="PP7" s="328"/>
      <c r="PQ7" s="328"/>
      <c r="PR7" s="328"/>
      <c r="PS7" s="328"/>
      <c r="PT7" s="328"/>
      <c r="PU7" s="328"/>
      <c r="PV7" s="328"/>
      <c r="PW7" s="328"/>
      <c r="PX7" s="328"/>
      <c r="PY7" s="328"/>
      <c r="PZ7" s="328"/>
      <c r="QA7" s="328"/>
      <c r="QB7" s="328"/>
      <c r="QC7" s="328"/>
      <c r="QD7" s="328"/>
      <c r="QE7" s="328"/>
      <c r="QF7" s="328"/>
      <c r="QG7" s="328"/>
      <c r="QH7" s="328"/>
      <c r="QI7" s="328"/>
      <c r="QJ7" s="328"/>
      <c r="QK7" s="328"/>
      <c r="QL7" s="328"/>
      <c r="QM7" s="328"/>
      <c r="QN7" s="328"/>
      <c r="QO7" s="328"/>
      <c r="QP7" s="328"/>
      <c r="QQ7" s="328"/>
      <c r="QR7" s="328"/>
      <c r="QS7" s="328"/>
      <c r="QT7" s="328"/>
      <c r="QU7" s="328"/>
      <c r="QV7" s="328"/>
      <c r="QW7" s="328"/>
      <c r="QX7" s="328"/>
      <c r="QY7" s="328"/>
      <c r="QZ7" s="328"/>
      <c r="RA7" s="328"/>
      <c r="RB7" s="328"/>
      <c r="RC7" s="328"/>
      <c r="RD7" s="328"/>
      <c r="RE7" s="328"/>
      <c r="RF7" s="328"/>
      <c r="RG7" s="328"/>
      <c r="RH7" s="328"/>
      <c r="RI7" s="328"/>
      <c r="RJ7" s="328"/>
      <c r="RK7" s="328"/>
      <c r="RL7" s="328"/>
      <c r="RM7" s="328"/>
      <c r="RN7" s="328"/>
      <c r="RO7" s="328"/>
      <c r="RP7" s="328"/>
      <c r="RQ7" s="328"/>
      <c r="RR7" s="328"/>
      <c r="RS7" s="328"/>
      <c r="RT7" s="328"/>
      <c r="RU7" s="328"/>
      <c r="RV7" s="328"/>
      <c r="RW7" s="328"/>
      <c r="RX7" s="328"/>
      <c r="RY7" s="328"/>
      <c r="RZ7" s="328"/>
      <c r="SA7" s="328"/>
      <c r="SB7" s="328"/>
      <c r="SC7" s="328"/>
      <c r="SD7" s="328"/>
      <c r="SE7" s="328"/>
      <c r="SF7" s="328"/>
      <c r="SG7" s="328"/>
      <c r="SH7" s="328"/>
      <c r="SI7" s="328"/>
      <c r="SJ7" s="328"/>
      <c r="SK7" s="328"/>
      <c r="SL7" s="328"/>
      <c r="SM7" s="328"/>
      <c r="SN7" s="328"/>
      <c r="SO7" s="328"/>
      <c r="SP7" s="328"/>
      <c r="SQ7" s="328"/>
      <c r="SR7" s="328"/>
      <c r="SS7" s="328"/>
      <c r="ST7" s="328"/>
      <c r="SU7" s="328"/>
      <c r="SV7" s="328"/>
      <c r="SW7" s="328"/>
      <c r="SX7" s="328"/>
      <c r="SY7" s="328"/>
      <c r="SZ7" s="328"/>
      <c r="TA7" s="328"/>
      <c r="TB7" s="328"/>
      <c r="TC7" s="328"/>
      <c r="TD7" s="328"/>
      <c r="TE7" s="328"/>
      <c r="TF7" s="328"/>
      <c r="TG7" s="328"/>
      <c r="TH7" s="328"/>
      <c r="TI7" s="328"/>
      <c r="TJ7" s="328"/>
      <c r="TK7" s="328"/>
      <c r="TL7" s="328"/>
      <c r="TM7" s="328"/>
      <c r="TN7" s="328"/>
      <c r="TO7" s="328"/>
      <c r="TP7" s="328"/>
      <c r="TQ7" s="328"/>
      <c r="TR7" s="328"/>
      <c r="TS7" s="328"/>
      <c r="TT7" s="328"/>
      <c r="TU7" s="328"/>
      <c r="TV7" s="328"/>
      <c r="TW7" s="328"/>
      <c r="TX7" s="328"/>
      <c r="TY7" s="328"/>
      <c r="TZ7" s="328"/>
      <c r="UA7" s="328"/>
      <c r="UB7" s="328"/>
      <c r="UC7" s="328"/>
      <c r="UD7" s="328"/>
      <c r="UE7" s="328"/>
      <c r="UF7" s="328"/>
      <c r="UG7" s="328"/>
      <c r="UH7" s="328"/>
      <c r="UI7" s="328"/>
      <c r="UJ7" s="328"/>
      <c r="UK7" s="328"/>
      <c r="UL7" s="328"/>
      <c r="UM7" s="328"/>
      <c r="UN7" s="328"/>
      <c r="UO7" s="328"/>
      <c r="UP7" s="328"/>
      <c r="UQ7" s="328"/>
      <c r="UR7" s="328"/>
      <c r="US7" s="328"/>
      <c r="UT7" s="328"/>
      <c r="UU7" s="328"/>
      <c r="UV7" s="328"/>
      <c r="UW7" s="328"/>
      <c r="UX7" s="328"/>
      <c r="UY7" s="328"/>
      <c r="UZ7" s="328"/>
      <c r="VA7" s="328"/>
      <c r="VB7" s="328"/>
      <c r="VC7" s="328"/>
      <c r="VD7" s="328"/>
      <c r="VE7" s="328"/>
      <c r="VF7" s="328"/>
      <c r="VG7" s="328"/>
      <c r="VH7" s="328"/>
      <c r="VI7" s="328"/>
      <c r="VJ7" s="328"/>
      <c r="VK7" s="328"/>
      <c r="VL7" s="328"/>
      <c r="VM7" s="328"/>
      <c r="VN7" s="328"/>
      <c r="VO7" s="328"/>
      <c r="VP7" s="328"/>
      <c r="VQ7" s="328"/>
      <c r="VR7" s="328"/>
      <c r="VS7" s="328"/>
      <c r="VT7" s="328"/>
      <c r="VU7" s="328"/>
      <c r="VV7" s="328"/>
      <c r="VW7" s="328"/>
      <c r="VX7" s="328"/>
      <c r="VY7" s="328"/>
      <c r="VZ7" s="328"/>
      <c r="WA7" s="328"/>
      <c r="WB7" s="328"/>
      <c r="WC7" s="328"/>
      <c r="WD7" s="328"/>
      <c r="WE7" s="328"/>
      <c r="WF7" s="328"/>
      <c r="WG7" s="328"/>
      <c r="WH7" s="328"/>
      <c r="WI7" s="328"/>
      <c r="WJ7" s="328"/>
      <c r="WK7" s="328"/>
      <c r="WL7" s="328"/>
      <c r="WM7" s="328"/>
      <c r="WN7" s="328"/>
      <c r="WO7" s="328"/>
      <c r="WP7" s="328"/>
      <c r="WQ7" s="328"/>
      <c r="WR7" s="328"/>
      <c r="WS7" s="328"/>
      <c r="WT7" s="328"/>
      <c r="WU7" s="328"/>
      <c r="WV7" s="328"/>
      <c r="WW7" s="328"/>
      <c r="WX7" s="328"/>
      <c r="WY7" s="328"/>
      <c r="WZ7" s="328"/>
      <c r="XA7" s="328"/>
      <c r="XB7" s="328"/>
      <c r="XC7" s="328"/>
      <c r="XD7" s="328"/>
      <c r="XE7" s="328"/>
      <c r="XF7" s="328"/>
      <c r="XG7" s="328"/>
      <c r="XH7" s="328"/>
      <c r="XI7" s="328"/>
      <c r="XJ7" s="328"/>
      <c r="XK7" s="328"/>
      <c r="XL7" s="328"/>
      <c r="XM7" s="328"/>
      <c r="XN7" s="328"/>
      <c r="XO7" s="328"/>
      <c r="XP7" s="328"/>
      <c r="XQ7" s="328"/>
      <c r="XR7" s="328"/>
      <c r="XS7" s="328"/>
      <c r="XT7" s="328"/>
      <c r="XU7" s="328"/>
      <c r="XV7" s="328"/>
      <c r="XW7" s="328"/>
      <c r="XX7" s="328"/>
      <c r="XY7" s="328"/>
      <c r="XZ7" s="328"/>
      <c r="YA7" s="328"/>
      <c r="YB7" s="328"/>
      <c r="YC7" s="328"/>
      <c r="YD7" s="328"/>
      <c r="YE7" s="328"/>
      <c r="YF7" s="328"/>
      <c r="YG7" s="328"/>
      <c r="YH7" s="328"/>
      <c r="YI7" s="328"/>
      <c r="YJ7" s="328"/>
      <c r="YK7" s="328"/>
      <c r="YL7" s="328"/>
      <c r="YM7" s="328"/>
      <c r="YN7" s="328"/>
      <c r="YO7" s="328"/>
      <c r="YP7" s="328"/>
      <c r="YQ7" s="328"/>
      <c r="YR7" s="328"/>
      <c r="YS7" s="328"/>
      <c r="YT7" s="328"/>
      <c r="YU7" s="328"/>
      <c r="YV7" s="328"/>
      <c r="YW7" s="328"/>
      <c r="YX7" s="328"/>
      <c r="YY7" s="328"/>
      <c r="YZ7" s="328"/>
      <c r="ZA7" s="328"/>
      <c r="ZB7" s="328"/>
      <c r="ZC7" s="328"/>
      <c r="ZD7" s="328"/>
      <c r="ZE7" s="328"/>
      <c r="ZF7" s="328"/>
      <c r="ZG7" s="328"/>
      <c r="ZH7" s="328"/>
      <c r="ZI7" s="328"/>
      <c r="ZJ7" s="328"/>
      <c r="ZK7" s="328"/>
      <c r="ZL7" s="328"/>
      <c r="ZM7" s="328"/>
      <c r="ZN7" s="328"/>
      <c r="ZO7" s="328"/>
      <c r="ZP7" s="328"/>
      <c r="ZQ7" s="328"/>
      <c r="ZR7" s="328"/>
      <c r="ZS7" s="328"/>
      <c r="ZT7" s="328"/>
      <c r="ZU7" s="328"/>
      <c r="ZV7" s="328"/>
      <c r="ZW7" s="328"/>
      <c r="ZX7" s="328"/>
      <c r="ZY7" s="328"/>
      <c r="ZZ7" s="328"/>
      <c r="AAA7" s="328"/>
      <c r="AAB7" s="328"/>
      <c r="AAC7" s="328"/>
      <c r="AAD7" s="328"/>
      <c r="AAE7" s="328"/>
      <c r="AAF7" s="328"/>
      <c r="AAG7" s="328"/>
      <c r="AAH7" s="328"/>
      <c r="AAI7" s="328"/>
      <c r="AAJ7" s="328"/>
      <c r="AAK7" s="328"/>
      <c r="AAL7" s="328"/>
      <c r="AAM7" s="328"/>
      <c r="AAN7" s="328"/>
      <c r="AAO7" s="328"/>
      <c r="AAP7" s="328"/>
      <c r="AAQ7" s="328"/>
      <c r="AAR7" s="328"/>
      <c r="AAS7" s="328"/>
      <c r="AAT7" s="328"/>
      <c r="AAU7" s="328"/>
      <c r="AAV7" s="328"/>
      <c r="AAW7" s="328"/>
      <c r="AAX7" s="328"/>
      <c r="AAY7" s="328"/>
      <c r="AAZ7" s="328"/>
      <c r="ABA7" s="328"/>
      <c r="ABB7" s="328"/>
      <c r="ABC7" s="328"/>
      <c r="ABD7" s="328"/>
      <c r="ABE7" s="328"/>
      <c r="ABF7" s="328"/>
      <c r="ABG7" s="328"/>
      <c r="ABH7" s="328"/>
      <c r="ABI7" s="328"/>
      <c r="ABJ7" s="328"/>
      <c r="ABK7" s="328"/>
      <c r="ABL7" s="328"/>
      <c r="ABM7" s="328"/>
      <c r="ABN7" s="328"/>
      <c r="ABO7" s="328"/>
      <c r="ABP7" s="328"/>
      <c r="ABQ7" s="328"/>
      <c r="ABR7" s="328"/>
      <c r="ABS7" s="328"/>
      <c r="ABT7" s="328"/>
      <c r="ABU7" s="328"/>
      <c r="ABV7" s="328"/>
      <c r="ABW7" s="328"/>
      <c r="ABX7" s="328"/>
      <c r="ABY7" s="328"/>
      <c r="ABZ7" s="328"/>
      <c r="ACA7" s="328"/>
      <c r="ACB7" s="328"/>
      <c r="ACC7" s="328"/>
      <c r="ACD7" s="328"/>
      <c r="ACE7" s="328"/>
      <c r="ACF7" s="328"/>
      <c r="ACG7" s="328"/>
      <c r="ACH7" s="328"/>
      <c r="ACI7" s="328"/>
      <c r="ACJ7" s="328"/>
      <c r="ACK7" s="328"/>
      <c r="ACL7" s="328"/>
      <c r="ACM7" s="328"/>
      <c r="ACN7" s="328"/>
      <c r="ACO7" s="328"/>
      <c r="ACP7" s="328"/>
      <c r="ACQ7" s="328"/>
      <c r="ACR7" s="328"/>
      <c r="ACS7" s="328"/>
      <c r="ACT7" s="328"/>
      <c r="ACU7" s="328"/>
      <c r="ACV7" s="328"/>
      <c r="ACW7" s="328"/>
      <c r="ACX7" s="328"/>
      <c r="ACY7" s="328"/>
      <c r="ACZ7" s="328"/>
      <c r="ADA7" s="328"/>
      <c r="ADB7" s="328"/>
      <c r="ADC7" s="328"/>
      <c r="ADD7" s="328"/>
      <c r="ADE7" s="328"/>
      <c r="ADF7" s="328"/>
      <c r="ADG7" s="328"/>
      <c r="ADH7" s="328"/>
      <c r="ADI7" s="328"/>
      <c r="ADJ7" s="328"/>
      <c r="ADK7" s="328"/>
      <c r="ADL7" s="328"/>
      <c r="ADM7" s="328"/>
      <c r="ADN7" s="328"/>
      <c r="ADO7" s="328"/>
      <c r="ADP7" s="328"/>
      <c r="ADQ7" s="328"/>
      <c r="ADR7" s="328"/>
      <c r="ADS7" s="328"/>
      <c r="ADT7" s="328"/>
      <c r="ADU7" s="328"/>
      <c r="ADV7" s="328"/>
      <c r="ADW7" s="328"/>
      <c r="ADX7" s="328"/>
      <c r="ADY7" s="328"/>
      <c r="ADZ7" s="328"/>
      <c r="AEA7" s="328"/>
      <c r="AEB7" s="328"/>
      <c r="AEC7" s="328"/>
      <c r="AED7" s="328"/>
      <c r="AEE7" s="328"/>
      <c r="AEF7" s="328"/>
      <c r="AEG7" s="328"/>
      <c r="AEH7" s="328"/>
      <c r="AEI7" s="328"/>
      <c r="AEJ7" s="328"/>
      <c r="AEK7" s="328"/>
      <c r="AEL7" s="328"/>
      <c r="AEM7" s="328"/>
      <c r="AEN7" s="328"/>
      <c r="AEO7" s="328"/>
      <c r="AEP7" s="328"/>
      <c r="AEQ7" s="328"/>
      <c r="AER7" s="328"/>
      <c r="AES7" s="328"/>
      <c r="AET7" s="328"/>
      <c r="AEU7" s="328"/>
      <c r="AEV7" s="328"/>
      <c r="AEW7" s="328"/>
      <c r="AEX7" s="328"/>
      <c r="AEY7" s="328"/>
      <c r="AEZ7" s="328"/>
      <c r="AFA7" s="328"/>
      <c r="AFB7" s="328"/>
      <c r="AFC7" s="328"/>
      <c r="AFD7" s="328"/>
      <c r="AFE7" s="328"/>
      <c r="AFF7" s="328"/>
      <c r="AFG7" s="328"/>
      <c r="AFH7" s="328"/>
      <c r="AFI7" s="328"/>
      <c r="AFJ7" s="328"/>
      <c r="AFK7" s="328"/>
      <c r="AFL7" s="328"/>
      <c r="AFM7" s="328"/>
      <c r="AFN7" s="328"/>
      <c r="AFO7" s="328"/>
      <c r="AFP7" s="328"/>
      <c r="AFQ7" s="328"/>
      <c r="AFR7" s="328"/>
      <c r="AFS7" s="328"/>
      <c r="AFT7" s="328"/>
      <c r="AFU7" s="328"/>
      <c r="AFV7" s="328"/>
      <c r="AFW7" s="328"/>
      <c r="AFX7" s="328"/>
      <c r="AFY7" s="328"/>
      <c r="AFZ7" s="328"/>
      <c r="AGA7" s="328"/>
      <c r="AGB7" s="328"/>
      <c r="AGC7" s="328"/>
      <c r="AGD7" s="328"/>
      <c r="AGE7" s="328"/>
      <c r="AGF7" s="328"/>
      <c r="AGG7" s="328"/>
      <c r="AGH7" s="328"/>
      <c r="AGI7" s="328"/>
      <c r="AGJ7" s="328"/>
      <c r="AGK7" s="328"/>
      <c r="AGL7" s="328"/>
      <c r="AGM7" s="328"/>
      <c r="AGN7" s="328"/>
      <c r="AGO7" s="328"/>
      <c r="AGP7" s="328"/>
      <c r="AGQ7" s="328"/>
      <c r="AGR7" s="328"/>
      <c r="AGS7" s="328"/>
      <c r="AGT7" s="328"/>
      <c r="AGU7" s="328"/>
      <c r="AGV7" s="328"/>
      <c r="AGW7" s="328"/>
      <c r="AGX7" s="328"/>
      <c r="AGY7" s="328"/>
      <c r="AGZ7" s="328"/>
      <c r="AHA7" s="328"/>
      <c r="AHB7" s="328"/>
      <c r="AHC7" s="328"/>
      <c r="AHD7" s="328"/>
      <c r="AHE7" s="328"/>
      <c r="AHF7" s="328"/>
      <c r="AHG7" s="328"/>
      <c r="AHH7" s="328"/>
      <c r="AHI7" s="328"/>
      <c r="AHJ7" s="328"/>
      <c r="AHK7" s="328"/>
      <c r="AHL7" s="328"/>
      <c r="AHM7" s="328"/>
      <c r="AHN7" s="328"/>
      <c r="AHO7" s="328"/>
      <c r="AHP7" s="328"/>
      <c r="AHQ7" s="328"/>
      <c r="AHR7" s="328"/>
      <c r="AHS7" s="328"/>
      <c r="AHT7" s="328"/>
      <c r="AHU7" s="328"/>
      <c r="AHV7" s="328"/>
      <c r="AHW7" s="328"/>
      <c r="AHX7" s="328"/>
      <c r="AHY7" s="328"/>
      <c r="AHZ7" s="328"/>
      <c r="AIA7" s="328"/>
      <c r="AIB7" s="328"/>
      <c r="AIC7" s="328"/>
      <c r="AID7" s="328"/>
      <c r="AIE7" s="328"/>
      <c r="AIF7" s="328"/>
      <c r="AIG7" s="328"/>
      <c r="AIH7" s="328"/>
      <c r="AII7" s="328"/>
      <c r="AIJ7" s="328"/>
      <c r="AIK7" s="328"/>
      <c r="AIL7" s="328"/>
      <c r="AIM7" s="328"/>
      <c r="AIN7" s="328"/>
      <c r="AIO7" s="328"/>
      <c r="AIP7" s="328"/>
      <c r="AIQ7" s="328"/>
      <c r="AIR7" s="328"/>
      <c r="AIS7" s="328"/>
      <c r="AIT7" s="328"/>
      <c r="AIU7" s="328"/>
      <c r="AIV7" s="328"/>
      <c r="AIW7" s="328"/>
      <c r="AIX7" s="328"/>
      <c r="AIY7" s="328"/>
      <c r="AIZ7" s="328"/>
      <c r="AJA7" s="328"/>
      <c r="AJB7" s="328"/>
      <c r="AJC7" s="328"/>
      <c r="AJD7" s="328"/>
      <c r="AJE7" s="328"/>
      <c r="AJF7" s="328"/>
      <c r="AJG7" s="328"/>
      <c r="AJH7" s="328"/>
      <c r="AJI7" s="328"/>
      <c r="AJJ7" s="328"/>
      <c r="AJK7" s="328"/>
      <c r="AJL7" s="328"/>
      <c r="AJM7" s="328"/>
      <c r="AJN7" s="328"/>
      <c r="AJO7" s="328"/>
      <c r="AJP7" s="328"/>
      <c r="AJQ7" s="328"/>
      <c r="AJR7" s="328"/>
      <c r="AJS7" s="328"/>
      <c r="AJT7" s="328"/>
      <c r="AJU7" s="328"/>
      <c r="AJV7" s="328"/>
      <c r="AJW7" s="328"/>
      <c r="AJX7" s="328"/>
      <c r="AJY7" s="328"/>
      <c r="AJZ7" s="328"/>
      <c r="AKA7" s="328"/>
      <c r="AKB7" s="328"/>
      <c r="AKC7" s="328"/>
      <c r="AKD7" s="328"/>
      <c r="AKE7" s="328"/>
      <c r="AKF7" s="328"/>
      <c r="AKG7" s="328"/>
      <c r="AKH7" s="328"/>
      <c r="AKI7" s="328"/>
      <c r="AKJ7" s="328"/>
      <c r="AKK7" s="328"/>
      <c r="AKL7" s="328"/>
      <c r="AKM7" s="328"/>
      <c r="AKN7" s="328"/>
      <c r="AKO7" s="328"/>
      <c r="AKP7" s="328"/>
      <c r="AKQ7" s="328"/>
      <c r="AKR7" s="328"/>
      <c r="AKS7" s="328"/>
      <c r="AKT7" s="328"/>
      <c r="AKU7" s="328"/>
      <c r="AKV7" s="328"/>
      <c r="AKW7" s="328"/>
      <c r="AKX7" s="328"/>
      <c r="AKY7" s="328"/>
      <c r="AKZ7" s="328"/>
      <c r="ALA7" s="328"/>
      <c r="ALB7" s="328"/>
      <c r="ALC7" s="328"/>
      <c r="ALD7" s="328"/>
      <c r="ALE7" s="328"/>
      <c r="ALF7" s="328"/>
      <c r="ALG7" s="328"/>
      <c r="ALH7" s="328"/>
      <c r="ALI7" s="328"/>
      <c r="ALJ7" s="328"/>
      <c r="ALK7" s="328"/>
      <c r="ALL7" s="328"/>
      <c r="ALM7" s="328"/>
      <c r="ALN7" s="328"/>
      <c r="ALO7" s="328"/>
      <c r="ALP7" s="328"/>
      <c r="ALQ7" s="328"/>
      <c r="ALR7" s="328"/>
      <c r="ALS7" s="328"/>
      <c r="ALT7" s="328"/>
      <c r="ALU7" s="328"/>
      <c r="ALV7" s="328"/>
      <c r="ALW7" s="328"/>
      <c r="ALX7" s="328"/>
      <c r="ALY7" s="328"/>
      <c r="ALZ7" s="328"/>
      <c r="AMA7" s="328"/>
      <c r="AMB7" s="328"/>
      <c r="AMC7" s="328"/>
      <c r="AMD7" s="328"/>
      <c r="AME7" s="328"/>
      <c r="AMF7" s="328"/>
      <c r="AMG7" s="328"/>
      <c r="AMH7" s="328"/>
      <c r="AMI7" s="328"/>
      <c r="AMJ7" s="328"/>
      <c r="AMK7" s="328"/>
      <c r="AML7" s="328"/>
      <c r="AMM7" s="328"/>
      <c r="AMN7" s="328"/>
      <c r="AMO7" s="328"/>
      <c r="AMP7" s="328"/>
      <c r="AMQ7" s="328"/>
      <c r="AMR7" s="328"/>
      <c r="AMS7" s="328"/>
      <c r="AMT7" s="328"/>
      <c r="AMU7" s="328"/>
      <c r="AMV7" s="328"/>
      <c r="AMW7" s="328"/>
      <c r="AMX7" s="328"/>
      <c r="AMY7" s="328"/>
      <c r="AMZ7" s="328"/>
      <c r="ANA7" s="328"/>
      <c r="ANB7" s="328"/>
      <c r="ANC7" s="328"/>
      <c r="AND7" s="328"/>
      <c r="ANE7" s="328"/>
      <c r="ANF7" s="328"/>
      <c r="ANG7" s="328"/>
      <c r="ANH7" s="328"/>
      <c r="ANI7" s="328"/>
      <c r="ANJ7" s="328"/>
      <c r="ANK7" s="328"/>
      <c r="ANL7" s="328"/>
      <c r="ANM7" s="328"/>
      <c r="ANN7" s="328"/>
      <c r="ANO7" s="328"/>
      <c r="ANP7" s="328"/>
      <c r="ANQ7" s="328"/>
      <c r="ANR7" s="328"/>
      <c r="ANS7" s="328"/>
      <c r="ANT7" s="328"/>
      <c r="ANU7" s="328"/>
      <c r="ANV7" s="328"/>
      <c r="ANW7" s="328"/>
      <c r="ANX7" s="328"/>
      <c r="ANY7" s="328"/>
      <c r="ANZ7" s="328"/>
      <c r="AOA7" s="328"/>
      <c r="AOB7" s="328"/>
      <c r="AOC7" s="328"/>
      <c r="AOD7" s="328"/>
      <c r="AOE7" s="328"/>
      <c r="AOF7" s="328"/>
      <c r="AOG7" s="328"/>
      <c r="AOH7" s="328"/>
      <c r="AOI7" s="328"/>
      <c r="AOJ7" s="328"/>
      <c r="AOK7" s="328"/>
      <c r="AOL7" s="328"/>
      <c r="AOM7" s="328"/>
      <c r="AON7" s="328"/>
      <c r="AOO7" s="328"/>
      <c r="AOP7" s="328"/>
      <c r="AOQ7" s="328"/>
      <c r="AOR7" s="328"/>
      <c r="AOS7" s="328"/>
      <c r="AOT7" s="328"/>
      <c r="AOU7" s="328"/>
      <c r="AOV7" s="328"/>
      <c r="AOW7" s="328"/>
      <c r="AOX7" s="328"/>
      <c r="AOY7" s="328"/>
      <c r="AOZ7" s="328"/>
      <c r="APA7" s="328"/>
      <c r="APB7" s="328"/>
      <c r="APC7" s="328"/>
      <c r="APD7" s="328"/>
      <c r="APE7" s="328"/>
      <c r="APF7" s="328"/>
      <c r="APG7" s="328"/>
      <c r="APH7" s="328"/>
      <c r="API7" s="328"/>
      <c r="APJ7" s="328"/>
      <c r="APK7" s="328"/>
      <c r="APL7" s="328"/>
      <c r="APM7" s="328"/>
      <c r="APN7" s="328"/>
      <c r="APO7" s="328"/>
      <c r="APP7" s="328"/>
      <c r="APQ7" s="328"/>
      <c r="APR7" s="328"/>
      <c r="APS7" s="328"/>
      <c r="APT7" s="328"/>
      <c r="APU7" s="328"/>
      <c r="APV7" s="328"/>
      <c r="APW7" s="328"/>
      <c r="APX7" s="328"/>
      <c r="APY7" s="328"/>
      <c r="APZ7" s="328"/>
      <c r="AQA7" s="328"/>
      <c r="AQB7" s="328"/>
      <c r="AQC7" s="328"/>
      <c r="AQD7" s="328"/>
      <c r="AQE7" s="328"/>
      <c r="AQF7" s="328"/>
      <c r="AQG7" s="328"/>
      <c r="AQH7" s="328"/>
      <c r="AQI7" s="328"/>
      <c r="AQJ7" s="328"/>
      <c r="AQK7" s="328"/>
      <c r="AQL7" s="328"/>
      <c r="AQM7" s="328"/>
      <c r="AQN7" s="328"/>
      <c r="AQO7" s="328"/>
      <c r="AQP7" s="328"/>
      <c r="AQQ7" s="328"/>
      <c r="AQR7" s="328"/>
      <c r="AQS7" s="328"/>
      <c r="AQT7" s="328"/>
      <c r="AQU7" s="328"/>
      <c r="AQV7" s="328"/>
      <c r="AQW7" s="328"/>
      <c r="AQX7" s="328"/>
      <c r="AQY7" s="328"/>
      <c r="AQZ7" s="328"/>
      <c r="ARA7" s="328"/>
      <c r="ARB7" s="328"/>
      <c r="ARC7" s="328"/>
      <c r="ARD7" s="328"/>
      <c r="ARE7" s="328"/>
      <c r="ARF7" s="328"/>
      <c r="ARG7" s="328"/>
      <c r="ARH7" s="328"/>
      <c r="ARI7" s="328"/>
      <c r="ARJ7" s="328"/>
      <c r="ARK7" s="328"/>
      <c r="ARL7" s="328"/>
      <c r="ARM7" s="328"/>
      <c r="ARN7" s="328"/>
      <c r="ARO7" s="328"/>
      <c r="ARP7" s="328"/>
      <c r="ARQ7" s="328"/>
      <c r="ARR7" s="328"/>
      <c r="ARS7" s="328"/>
      <c r="ART7" s="328"/>
      <c r="ARU7" s="328"/>
      <c r="ARV7" s="328"/>
      <c r="ARW7" s="328"/>
      <c r="ARX7" s="328"/>
      <c r="ARY7" s="328"/>
      <c r="ARZ7" s="328"/>
      <c r="ASA7" s="328"/>
      <c r="ASB7" s="328"/>
      <c r="ASC7" s="328"/>
      <c r="ASD7" s="328"/>
      <c r="ASE7" s="328"/>
      <c r="ASF7" s="328"/>
      <c r="ASG7" s="328"/>
      <c r="ASH7" s="328"/>
      <c r="ASI7" s="328"/>
      <c r="ASJ7" s="328"/>
      <c r="ASK7" s="328"/>
      <c r="ASL7" s="328"/>
      <c r="ASM7" s="328"/>
      <c r="ASN7" s="328"/>
      <c r="ASO7" s="328"/>
      <c r="ASP7" s="328"/>
      <c r="ASQ7" s="328"/>
      <c r="ASR7" s="328"/>
      <c r="ASS7" s="328"/>
      <c r="AST7" s="328"/>
      <c r="ASU7" s="328"/>
      <c r="ASV7" s="328"/>
      <c r="ASW7" s="328"/>
      <c r="ASX7" s="328"/>
      <c r="ASY7" s="328"/>
      <c r="ASZ7" s="328"/>
      <c r="ATA7" s="328"/>
      <c r="ATB7" s="328"/>
      <c r="ATC7" s="328"/>
      <c r="ATD7" s="328"/>
      <c r="ATE7" s="328"/>
      <c r="ATF7" s="328"/>
      <c r="ATG7" s="328"/>
      <c r="ATH7" s="328"/>
      <c r="ATI7" s="328"/>
      <c r="ATJ7" s="328"/>
      <c r="ATK7" s="328"/>
      <c r="ATL7" s="328"/>
      <c r="ATM7" s="328"/>
      <c r="ATN7" s="328"/>
      <c r="ATO7" s="328"/>
      <c r="ATP7" s="328"/>
      <c r="ATQ7" s="328"/>
      <c r="ATR7" s="328"/>
      <c r="ATS7" s="328"/>
      <c r="ATT7" s="328"/>
      <c r="ATU7" s="328"/>
      <c r="ATV7" s="328"/>
      <c r="ATW7" s="328"/>
      <c r="ATX7" s="328"/>
      <c r="ATY7" s="328"/>
      <c r="ATZ7" s="328"/>
      <c r="AUA7" s="328"/>
      <c r="AUB7" s="328"/>
      <c r="AUC7" s="328"/>
      <c r="AUD7" s="328"/>
      <c r="AUE7" s="328"/>
      <c r="AUF7" s="328"/>
      <c r="AUG7" s="328"/>
      <c r="AUH7" s="328"/>
      <c r="AUI7" s="328"/>
      <c r="AUJ7" s="328"/>
      <c r="AUK7" s="328"/>
      <c r="AUL7" s="328"/>
      <c r="AUM7" s="328"/>
      <c r="AUN7" s="328"/>
      <c r="AUO7" s="328"/>
      <c r="AUP7" s="328"/>
      <c r="AUQ7" s="328"/>
      <c r="AUR7" s="328"/>
      <c r="AUS7" s="328"/>
      <c r="AUT7" s="328"/>
      <c r="AUU7" s="328"/>
      <c r="AUV7" s="328"/>
      <c r="AUW7" s="328"/>
      <c r="AUX7" s="328"/>
      <c r="AUY7" s="328"/>
      <c r="AUZ7" s="328"/>
      <c r="AVA7" s="328"/>
      <c r="AVB7" s="328"/>
      <c r="AVC7" s="328"/>
      <c r="AVD7" s="328"/>
      <c r="AVE7" s="328"/>
      <c r="AVF7" s="328"/>
      <c r="AVG7" s="328"/>
      <c r="AVH7" s="328"/>
      <c r="AVI7" s="328"/>
      <c r="AVJ7" s="328"/>
      <c r="AVK7" s="328"/>
      <c r="AVL7" s="328"/>
      <c r="AVM7" s="328"/>
      <c r="AVN7" s="328"/>
      <c r="AVO7" s="328"/>
      <c r="AVP7" s="328"/>
      <c r="AVQ7" s="328"/>
      <c r="AVR7" s="328"/>
      <c r="AVS7" s="328"/>
      <c r="AVT7" s="328"/>
      <c r="AVU7" s="328"/>
      <c r="AVV7" s="328"/>
      <c r="AVW7" s="328"/>
      <c r="AVX7" s="328"/>
      <c r="AVY7" s="328"/>
      <c r="AVZ7" s="328"/>
      <c r="AWA7" s="328"/>
      <c r="AWB7" s="328"/>
      <c r="AWC7" s="328"/>
      <c r="AWD7" s="328"/>
      <c r="AWE7" s="328"/>
      <c r="AWF7" s="328"/>
      <c r="AWG7" s="328"/>
      <c r="AWH7" s="328"/>
      <c r="AWI7" s="328"/>
      <c r="AWJ7" s="328"/>
      <c r="AWK7" s="328"/>
      <c r="AWL7" s="328"/>
      <c r="AWM7" s="328"/>
      <c r="AWN7" s="328"/>
      <c r="AWO7" s="328"/>
      <c r="AWP7" s="328"/>
      <c r="AWQ7" s="328"/>
      <c r="AWR7" s="328"/>
      <c r="AWS7" s="328"/>
      <c r="AWT7" s="328"/>
      <c r="AWU7" s="328"/>
      <c r="AWV7" s="328"/>
      <c r="AWW7" s="328"/>
      <c r="AWX7" s="328"/>
      <c r="AWY7" s="328"/>
      <c r="AWZ7" s="328"/>
      <c r="AXA7" s="328"/>
      <c r="AXB7" s="328"/>
      <c r="AXC7" s="328"/>
      <c r="AXD7" s="328"/>
      <c r="AXE7" s="328"/>
      <c r="AXF7" s="328"/>
      <c r="AXG7" s="328"/>
      <c r="AXH7" s="328"/>
      <c r="AXI7" s="328"/>
      <c r="AXJ7" s="328"/>
      <c r="AXK7" s="328"/>
      <c r="AXL7" s="328"/>
      <c r="AXM7" s="328"/>
      <c r="AXN7" s="328"/>
      <c r="AXO7" s="328"/>
      <c r="AXP7" s="328"/>
      <c r="AXQ7" s="328"/>
      <c r="AXR7" s="328"/>
      <c r="AXS7" s="328"/>
      <c r="AXT7" s="328"/>
      <c r="AXU7" s="328"/>
      <c r="AXV7" s="328"/>
      <c r="AXW7" s="328"/>
      <c r="AXX7" s="328"/>
      <c r="AXY7" s="328"/>
      <c r="AXZ7" s="328"/>
      <c r="AYA7" s="328"/>
      <c r="AYB7" s="328"/>
      <c r="AYC7" s="328"/>
      <c r="AYD7" s="328"/>
      <c r="AYE7" s="328"/>
      <c r="AYF7" s="328"/>
      <c r="AYG7" s="328"/>
      <c r="AYH7" s="328"/>
      <c r="AYI7" s="328"/>
      <c r="AYJ7" s="328"/>
      <c r="AYK7" s="328"/>
      <c r="AYL7" s="328"/>
      <c r="AYM7" s="328"/>
      <c r="AYN7" s="328"/>
      <c r="AYO7" s="328"/>
      <c r="AYP7" s="328"/>
      <c r="AYQ7" s="328"/>
      <c r="AYR7" s="328"/>
      <c r="AYS7" s="328"/>
      <c r="AYT7" s="328"/>
      <c r="AYU7" s="328"/>
      <c r="AYV7" s="328"/>
      <c r="AYW7" s="328"/>
      <c r="AYX7" s="328"/>
      <c r="AYY7" s="328"/>
      <c r="AYZ7" s="328"/>
      <c r="AZA7" s="328"/>
      <c r="AZB7" s="328"/>
      <c r="AZC7" s="328"/>
      <c r="AZD7" s="328"/>
      <c r="AZE7" s="328"/>
      <c r="AZF7" s="328"/>
      <c r="AZG7" s="328"/>
      <c r="AZH7" s="328"/>
      <c r="AZI7" s="328"/>
      <c r="AZJ7" s="328"/>
      <c r="AZK7" s="328"/>
      <c r="AZL7" s="328"/>
      <c r="AZM7" s="328"/>
      <c r="AZN7" s="328"/>
      <c r="AZO7" s="328"/>
      <c r="AZP7" s="328"/>
      <c r="AZQ7" s="328"/>
      <c r="AZR7" s="328"/>
      <c r="AZS7" s="328"/>
      <c r="AZT7" s="328"/>
      <c r="AZU7" s="328"/>
      <c r="AZV7" s="328"/>
      <c r="AZW7" s="328"/>
      <c r="AZX7" s="328"/>
      <c r="AZY7" s="328"/>
      <c r="AZZ7" s="328"/>
      <c r="BAA7" s="328"/>
      <c r="BAB7" s="328"/>
      <c r="BAC7" s="328"/>
      <c r="BAD7" s="328"/>
      <c r="BAE7" s="328"/>
      <c r="BAF7" s="328"/>
      <c r="BAG7" s="328"/>
      <c r="BAH7" s="328"/>
      <c r="BAI7" s="328"/>
      <c r="BAJ7" s="328"/>
      <c r="BAK7" s="328"/>
      <c r="BAL7" s="328"/>
      <c r="BAM7" s="328"/>
      <c r="BAN7" s="328"/>
      <c r="BAO7" s="328"/>
      <c r="BAP7" s="328"/>
      <c r="BAQ7" s="328"/>
      <c r="BAR7" s="328"/>
      <c r="BAS7" s="328"/>
      <c r="BAT7" s="328"/>
      <c r="BAU7" s="328"/>
      <c r="BAV7" s="328"/>
      <c r="BAW7" s="328"/>
      <c r="BAX7" s="328"/>
      <c r="BAY7" s="328"/>
      <c r="BAZ7" s="328"/>
      <c r="BBA7" s="328"/>
      <c r="BBB7" s="328"/>
    </row>
    <row r="8" spans="1:1406" ht="21" customHeight="1" thickBot="1" x14ac:dyDescent="0.3">
      <c r="A8" s="20"/>
      <c r="B8" s="50">
        <v>1.2</v>
      </c>
      <c r="C8" s="43" t="s">
        <v>25</v>
      </c>
      <c r="D8" s="21">
        <v>30000</v>
      </c>
      <c r="E8" s="22">
        <v>0</v>
      </c>
      <c r="F8" s="22">
        <v>0</v>
      </c>
      <c r="G8" s="23">
        <v>12100</v>
      </c>
      <c r="H8" s="23">
        <v>12100</v>
      </c>
      <c r="I8" s="23">
        <v>12100</v>
      </c>
      <c r="J8" s="272">
        <v>12100</v>
      </c>
      <c r="K8" s="64">
        <f>+G8/12*$K$2</f>
        <v>9075</v>
      </c>
      <c r="L8" s="94">
        <f>SUM(M8:X8)</f>
        <v>0</v>
      </c>
      <c r="M8" s="73"/>
      <c r="N8" s="73"/>
      <c r="O8" s="73"/>
      <c r="P8" s="73"/>
      <c r="Q8" s="73"/>
      <c r="R8" s="74"/>
      <c r="S8" s="73"/>
      <c r="T8" s="73"/>
      <c r="U8" s="73"/>
      <c r="V8" s="73"/>
      <c r="W8" s="73"/>
      <c r="X8" s="73"/>
    </row>
    <row r="9" spans="1:1406" ht="18.75" customHeight="1" x14ac:dyDescent="0.25">
      <c r="A9" s="84">
        <v>2</v>
      </c>
      <c r="B9" s="75" t="s">
        <v>26</v>
      </c>
      <c r="C9" s="76"/>
      <c r="D9" s="77">
        <f>SUM(D10:D13)</f>
        <v>53804</v>
      </c>
      <c r="E9" s="77">
        <f t="shared" ref="E9:X9" si="1">SUM(E10:E13)</f>
        <v>22500</v>
      </c>
      <c r="F9" s="77">
        <f t="shared" si="1"/>
        <v>24369.26</v>
      </c>
      <c r="G9" s="77">
        <f t="shared" si="1"/>
        <v>22500</v>
      </c>
      <c r="H9" s="77">
        <f t="shared" si="1"/>
        <v>22500</v>
      </c>
      <c r="I9" s="77">
        <f>SUM(I10:I13)</f>
        <v>22500</v>
      </c>
      <c r="J9" s="77">
        <f>SUM(J10:J13)</f>
        <v>22500</v>
      </c>
      <c r="K9" s="99">
        <f t="shared" si="1"/>
        <v>16875</v>
      </c>
      <c r="L9" s="95">
        <f t="shared" si="1"/>
        <v>22500</v>
      </c>
      <c r="M9" s="77">
        <f t="shared" si="1"/>
        <v>0</v>
      </c>
      <c r="N9" s="77">
        <f t="shared" si="1"/>
        <v>0</v>
      </c>
      <c r="O9" s="77">
        <f t="shared" si="1"/>
        <v>0</v>
      </c>
      <c r="P9" s="77">
        <f t="shared" si="1"/>
        <v>0</v>
      </c>
      <c r="Q9" s="77">
        <f t="shared" si="1"/>
        <v>22500</v>
      </c>
      <c r="R9" s="77">
        <f t="shared" si="1"/>
        <v>0</v>
      </c>
      <c r="S9" s="77">
        <f t="shared" si="1"/>
        <v>0</v>
      </c>
      <c r="T9" s="77">
        <f t="shared" si="1"/>
        <v>0</v>
      </c>
      <c r="U9" s="77">
        <f t="shared" si="1"/>
        <v>0</v>
      </c>
      <c r="V9" s="77">
        <f t="shared" si="1"/>
        <v>0</v>
      </c>
      <c r="W9" s="77">
        <f t="shared" si="1"/>
        <v>0</v>
      </c>
      <c r="X9" s="77">
        <f t="shared" si="1"/>
        <v>0</v>
      </c>
    </row>
    <row r="10" spans="1:1406" ht="17.25" customHeight="1" x14ac:dyDescent="0.25">
      <c r="A10" s="18"/>
      <c r="B10" s="48">
        <v>2.1</v>
      </c>
      <c r="C10" s="40" t="s">
        <v>28</v>
      </c>
      <c r="D10" s="30">
        <v>22500</v>
      </c>
      <c r="E10" s="33">
        <v>22500</v>
      </c>
      <c r="F10" s="33">
        <v>22500</v>
      </c>
      <c r="G10" s="34">
        <v>22500</v>
      </c>
      <c r="H10" s="34">
        <v>22500</v>
      </c>
      <c r="I10" s="34">
        <v>22500</v>
      </c>
      <c r="J10" s="271">
        <v>22500</v>
      </c>
      <c r="K10" s="63">
        <f>+G10/12*$K$2</f>
        <v>16875</v>
      </c>
      <c r="L10" s="62">
        <v>22500</v>
      </c>
      <c r="M10" s="69"/>
      <c r="N10" s="69"/>
      <c r="O10" s="69"/>
      <c r="P10" s="69"/>
      <c r="Q10" s="69">
        <v>22500</v>
      </c>
      <c r="R10" s="70"/>
      <c r="S10" s="69"/>
      <c r="T10" s="69"/>
      <c r="U10" s="69"/>
      <c r="V10" s="69"/>
      <c r="W10" s="69"/>
      <c r="X10" s="69"/>
    </row>
    <row r="11" spans="1:1406" s="4" customFormat="1" ht="21.75" customHeight="1" x14ac:dyDescent="0.25">
      <c r="A11" s="19"/>
      <c r="B11" s="49">
        <v>2.2000000000000002</v>
      </c>
      <c r="C11" s="41" t="s">
        <v>29</v>
      </c>
      <c r="D11" s="31">
        <v>1</v>
      </c>
      <c r="E11" s="35">
        <v>0</v>
      </c>
      <c r="F11" s="35">
        <v>0</v>
      </c>
      <c r="G11" s="36">
        <v>0</v>
      </c>
      <c r="H11" s="36">
        <v>0</v>
      </c>
      <c r="I11" s="36">
        <v>0</v>
      </c>
      <c r="J11" s="273">
        <v>0</v>
      </c>
      <c r="K11" s="63">
        <f>+G11/12*$K$2</f>
        <v>0</v>
      </c>
      <c r="L11" s="96">
        <f>SUM(M11:X11)</f>
        <v>0</v>
      </c>
      <c r="M11" s="71"/>
      <c r="N11" s="71"/>
      <c r="O11" s="71"/>
      <c r="P11" s="71"/>
      <c r="Q11" s="71"/>
      <c r="R11" s="72"/>
      <c r="S11" s="71"/>
      <c r="T11" s="71"/>
      <c r="U11" s="71"/>
      <c r="V11" s="71"/>
      <c r="W11" s="71"/>
      <c r="X11" s="71"/>
      <c r="Y11" s="329"/>
      <c r="Z11" s="329"/>
      <c r="AA11" s="329"/>
      <c r="AB11" s="329"/>
      <c r="AC11" s="329"/>
      <c r="AD11" s="329"/>
      <c r="AE11" s="329"/>
      <c r="AF11" s="329"/>
      <c r="AG11" s="329"/>
      <c r="AH11" s="329"/>
      <c r="AI11" s="329"/>
      <c r="AJ11" s="329"/>
      <c r="AK11" s="329"/>
      <c r="AL11" s="329"/>
      <c r="AM11" s="329"/>
      <c r="AN11" s="329"/>
      <c r="AO11" s="329"/>
      <c r="AP11" s="329"/>
      <c r="AQ11" s="329"/>
      <c r="AR11" s="329"/>
      <c r="AS11" s="329"/>
      <c r="AT11" s="329"/>
      <c r="AU11" s="329"/>
      <c r="AV11" s="329"/>
      <c r="AW11" s="329"/>
      <c r="AX11" s="329"/>
      <c r="AY11" s="329"/>
      <c r="AZ11" s="329"/>
      <c r="BA11" s="329"/>
      <c r="BB11" s="329"/>
      <c r="BC11" s="329"/>
      <c r="BD11" s="329"/>
      <c r="BE11" s="329"/>
      <c r="BF11" s="329"/>
      <c r="BG11" s="329"/>
      <c r="BH11" s="329"/>
      <c r="BI11" s="329"/>
      <c r="BJ11" s="329"/>
      <c r="BK11" s="329"/>
      <c r="BL11" s="329"/>
      <c r="BM11" s="329"/>
      <c r="BN11" s="329"/>
      <c r="BO11" s="329"/>
      <c r="BP11" s="329"/>
      <c r="BQ11" s="329"/>
      <c r="BR11" s="329"/>
      <c r="BS11" s="329"/>
      <c r="BT11" s="329"/>
      <c r="BU11" s="329"/>
      <c r="BV11" s="329"/>
      <c r="BW11" s="329"/>
      <c r="BX11" s="329"/>
      <c r="BY11" s="329"/>
      <c r="BZ11" s="329"/>
      <c r="CA11" s="329"/>
      <c r="CB11" s="329"/>
      <c r="CC11" s="329"/>
      <c r="CD11" s="329"/>
      <c r="CE11" s="329"/>
      <c r="CF11" s="329"/>
      <c r="CG11" s="329"/>
      <c r="CH11" s="329"/>
      <c r="CI11" s="329"/>
      <c r="CJ11" s="329"/>
      <c r="CK11" s="329"/>
      <c r="CL11" s="329"/>
      <c r="CM11" s="329"/>
      <c r="CN11" s="329"/>
      <c r="CO11" s="329"/>
      <c r="CP11" s="329"/>
      <c r="CQ11" s="329"/>
      <c r="CR11" s="329"/>
      <c r="CS11" s="329"/>
      <c r="CT11" s="329"/>
      <c r="CU11" s="329"/>
      <c r="CV11" s="329"/>
      <c r="CW11" s="329"/>
      <c r="CX11" s="329"/>
      <c r="CY11" s="329"/>
      <c r="CZ11" s="329"/>
      <c r="DA11" s="329"/>
      <c r="DB11" s="329"/>
      <c r="DC11" s="329"/>
      <c r="DD11" s="329"/>
      <c r="DE11" s="329"/>
      <c r="DF11" s="329"/>
      <c r="DG11" s="329"/>
      <c r="DH11" s="329"/>
      <c r="DI11" s="329"/>
      <c r="DJ11" s="329"/>
      <c r="DK11" s="329"/>
      <c r="DL11" s="329"/>
      <c r="DM11" s="329"/>
      <c r="DN11" s="329"/>
      <c r="DO11" s="329"/>
      <c r="DP11" s="329"/>
      <c r="DQ11" s="329"/>
      <c r="DR11" s="329"/>
      <c r="DS11" s="329"/>
      <c r="DT11" s="329"/>
      <c r="DU11" s="329"/>
      <c r="DV11" s="329"/>
      <c r="DW11" s="329"/>
      <c r="DX11" s="329"/>
      <c r="DY11" s="329"/>
      <c r="DZ11" s="329"/>
      <c r="EA11" s="329"/>
      <c r="EB11" s="329"/>
      <c r="EC11" s="329"/>
      <c r="ED11" s="329"/>
      <c r="EE11" s="329"/>
      <c r="EF11" s="329"/>
      <c r="EG11" s="329"/>
      <c r="EH11" s="329"/>
      <c r="EI11" s="329"/>
      <c r="EJ11" s="329"/>
      <c r="EK11" s="329"/>
      <c r="EL11" s="329"/>
      <c r="EM11" s="329"/>
      <c r="EN11" s="329"/>
      <c r="EO11" s="329"/>
      <c r="EP11" s="329"/>
      <c r="EQ11" s="329"/>
      <c r="ER11" s="329"/>
      <c r="ES11" s="329"/>
      <c r="ET11" s="329"/>
      <c r="EU11" s="329"/>
      <c r="EV11" s="329"/>
      <c r="EW11" s="329"/>
      <c r="EX11" s="329"/>
      <c r="EY11" s="329"/>
      <c r="EZ11" s="329"/>
      <c r="FA11" s="329"/>
      <c r="FB11" s="329"/>
      <c r="FC11" s="329"/>
      <c r="FD11" s="329"/>
      <c r="FE11" s="329"/>
      <c r="FF11" s="329"/>
      <c r="FG11" s="329"/>
      <c r="FH11" s="329"/>
      <c r="FI11" s="329"/>
      <c r="FJ11" s="329"/>
      <c r="FK11" s="329"/>
      <c r="FL11" s="329"/>
      <c r="FM11" s="329"/>
      <c r="FN11" s="329"/>
      <c r="FO11" s="329"/>
      <c r="FP11" s="329"/>
      <c r="FQ11" s="329"/>
      <c r="FR11" s="329"/>
      <c r="FS11" s="329"/>
      <c r="FT11" s="329"/>
      <c r="FU11" s="329"/>
      <c r="FV11" s="329"/>
      <c r="FW11" s="329"/>
      <c r="FX11" s="329"/>
      <c r="FY11" s="329"/>
      <c r="FZ11" s="329"/>
      <c r="GA11" s="329"/>
      <c r="GB11" s="329"/>
      <c r="GC11" s="329"/>
      <c r="GD11" s="329"/>
      <c r="GE11" s="329"/>
      <c r="GF11" s="329"/>
      <c r="GG11" s="329"/>
      <c r="GH11" s="329"/>
      <c r="GI11" s="329"/>
      <c r="GJ11" s="329"/>
      <c r="GK11" s="329"/>
      <c r="GL11" s="329"/>
      <c r="GM11" s="329"/>
      <c r="GN11" s="329"/>
      <c r="GO11" s="329"/>
      <c r="GP11" s="329"/>
      <c r="GQ11" s="329"/>
      <c r="GR11" s="329"/>
      <c r="GS11" s="329"/>
      <c r="GT11" s="329"/>
      <c r="GU11" s="329"/>
      <c r="GV11" s="329"/>
      <c r="GW11" s="329"/>
      <c r="GX11" s="329"/>
      <c r="GY11" s="329"/>
      <c r="GZ11" s="329"/>
      <c r="HA11" s="329"/>
      <c r="HB11" s="329"/>
      <c r="HC11" s="329"/>
      <c r="HD11" s="329"/>
      <c r="HE11" s="329"/>
      <c r="HF11" s="329"/>
      <c r="HG11" s="329"/>
      <c r="HH11" s="329"/>
      <c r="HI11" s="329"/>
      <c r="HJ11" s="329"/>
      <c r="HK11" s="329"/>
      <c r="HL11" s="329"/>
      <c r="HM11" s="329"/>
      <c r="HN11" s="329"/>
      <c r="HO11" s="329"/>
      <c r="HP11" s="329"/>
      <c r="HQ11" s="329"/>
      <c r="HR11" s="329"/>
      <c r="HS11" s="329"/>
      <c r="HT11" s="329"/>
      <c r="HU11" s="329"/>
      <c r="HV11" s="329"/>
      <c r="HW11" s="329"/>
      <c r="HX11" s="329"/>
      <c r="HY11" s="329"/>
      <c r="HZ11" s="329"/>
      <c r="IA11" s="329"/>
      <c r="IB11" s="329"/>
      <c r="IC11" s="329"/>
      <c r="ID11" s="329"/>
      <c r="IE11" s="329"/>
      <c r="IF11" s="329"/>
      <c r="IG11" s="329"/>
      <c r="IH11" s="329"/>
      <c r="II11" s="329"/>
      <c r="IJ11" s="329"/>
      <c r="IK11" s="329"/>
      <c r="IL11" s="329"/>
      <c r="IM11" s="329"/>
      <c r="IN11" s="329"/>
      <c r="IO11" s="329"/>
      <c r="IP11" s="329"/>
      <c r="IQ11" s="329"/>
      <c r="IR11" s="329"/>
      <c r="IS11" s="329"/>
      <c r="IT11" s="329"/>
      <c r="IU11" s="329"/>
      <c r="IV11" s="329"/>
      <c r="IW11" s="329"/>
      <c r="IX11" s="329"/>
      <c r="IY11" s="329"/>
      <c r="IZ11" s="329"/>
      <c r="JA11" s="329"/>
      <c r="JB11" s="329"/>
      <c r="JC11" s="329"/>
      <c r="JD11" s="329"/>
      <c r="JE11" s="329"/>
      <c r="JF11" s="329"/>
      <c r="JG11" s="329"/>
      <c r="JH11" s="329"/>
      <c r="JI11" s="329"/>
      <c r="JJ11" s="329"/>
      <c r="JK11" s="329"/>
      <c r="JL11" s="329"/>
      <c r="JM11" s="329"/>
      <c r="JN11" s="329"/>
      <c r="JO11" s="329"/>
      <c r="JP11" s="329"/>
      <c r="JQ11" s="329"/>
      <c r="JR11" s="329"/>
      <c r="JS11" s="329"/>
      <c r="JT11" s="329"/>
      <c r="JU11" s="329"/>
      <c r="JV11" s="329"/>
      <c r="JW11" s="329"/>
      <c r="JX11" s="329"/>
      <c r="JY11" s="329"/>
      <c r="JZ11" s="329"/>
      <c r="KA11" s="329"/>
      <c r="KB11" s="329"/>
      <c r="KC11" s="329"/>
      <c r="KD11" s="329"/>
      <c r="KE11" s="329"/>
      <c r="KF11" s="329"/>
      <c r="KG11" s="329"/>
      <c r="KH11" s="329"/>
      <c r="KI11" s="329"/>
      <c r="KJ11" s="329"/>
      <c r="KK11" s="329"/>
      <c r="KL11" s="329"/>
      <c r="KM11" s="329"/>
      <c r="KN11" s="329"/>
      <c r="KO11" s="329"/>
      <c r="KP11" s="329"/>
      <c r="KQ11" s="329"/>
      <c r="KR11" s="329"/>
      <c r="KS11" s="329"/>
      <c r="KT11" s="329"/>
      <c r="KU11" s="329"/>
      <c r="KV11" s="329"/>
      <c r="KW11" s="329"/>
      <c r="KX11" s="329"/>
      <c r="KY11" s="329"/>
      <c r="KZ11" s="329"/>
      <c r="LA11" s="329"/>
      <c r="LB11" s="329"/>
      <c r="LC11" s="329"/>
      <c r="LD11" s="329"/>
      <c r="LE11" s="329"/>
      <c r="LF11" s="329"/>
      <c r="LG11" s="329"/>
      <c r="LH11" s="329"/>
      <c r="LI11" s="329"/>
      <c r="LJ11" s="329"/>
      <c r="LK11" s="329"/>
      <c r="LL11" s="329"/>
      <c r="LM11" s="329"/>
      <c r="LN11" s="329"/>
      <c r="LO11" s="329"/>
      <c r="LP11" s="329"/>
      <c r="LQ11" s="329"/>
      <c r="LR11" s="329"/>
      <c r="LS11" s="329"/>
      <c r="LT11" s="329"/>
      <c r="LU11" s="329"/>
      <c r="LV11" s="329"/>
      <c r="LW11" s="329"/>
      <c r="LX11" s="329"/>
      <c r="LY11" s="329"/>
      <c r="LZ11" s="329"/>
      <c r="MA11" s="329"/>
      <c r="MB11" s="329"/>
      <c r="MC11" s="329"/>
      <c r="MD11" s="329"/>
      <c r="ME11" s="329"/>
      <c r="MF11" s="329"/>
      <c r="MG11" s="329"/>
      <c r="MH11" s="329"/>
      <c r="MI11" s="329"/>
      <c r="MJ11" s="329"/>
      <c r="MK11" s="329"/>
      <c r="ML11" s="329"/>
      <c r="MM11" s="329"/>
      <c r="MN11" s="329"/>
      <c r="MO11" s="329"/>
      <c r="MP11" s="329"/>
      <c r="MQ11" s="329"/>
      <c r="MR11" s="329"/>
      <c r="MS11" s="329"/>
      <c r="MT11" s="329"/>
      <c r="MU11" s="329"/>
      <c r="MV11" s="329"/>
      <c r="MW11" s="329"/>
      <c r="MX11" s="329"/>
      <c r="MY11" s="329"/>
      <c r="MZ11" s="329"/>
      <c r="NA11" s="329"/>
      <c r="NB11" s="329"/>
      <c r="NC11" s="329"/>
      <c r="ND11" s="329"/>
      <c r="NE11" s="329"/>
      <c r="NF11" s="329"/>
      <c r="NG11" s="329"/>
      <c r="NH11" s="329"/>
      <c r="NI11" s="329"/>
      <c r="NJ11" s="329"/>
      <c r="NK11" s="329"/>
      <c r="NL11" s="329"/>
      <c r="NM11" s="329"/>
      <c r="NN11" s="329"/>
      <c r="NO11" s="329"/>
      <c r="NP11" s="329"/>
      <c r="NQ11" s="329"/>
      <c r="NR11" s="329"/>
      <c r="NS11" s="329"/>
      <c r="NT11" s="329"/>
      <c r="NU11" s="329"/>
      <c r="NV11" s="329"/>
      <c r="NW11" s="329"/>
      <c r="NX11" s="329"/>
      <c r="NY11" s="329"/>
      <c r="NZ11" s="329"/>
      <c r="OA11" s="329"/>
      <c r="OB11" s="329"/>
      <c r="OC11" s="329"/>
      <c r="OD11" s="329"/>
      <c r="OE11" s="329"/>
      <c r="OF11" s="329"/>
      <c r="OG11" s="329"/>
      <c r="OH11" s="329"/>
      <c r="OI11" s="329"/>
      <c r="OJ11" s="329"/>
      <c r="OK11" s="329"/>
      <c r="OL11" s="329"/>
      <c r="OM11" s="329"/>
      <c r="ON11" s="329"/>
      <c r="OO11" s="329"/>
      <c r="OP11" s="329"/>
      <c r="OQ11" s="329"/>
      <c r="OR11" s="329"/>
      <c r="OS11" s="329"/>
      <c r="OT11" s="329"/>
      <c r="OU11" s="329"/>
      <c r="OV11" s="329"/>
      <c r="OW11" s="329"/>
      <c r="OX11" s="329"/>
      <c r="OY11" s="329"/>
      <c r="OZ11" s="329"/>
      <c r="PA11" s="329"/>
      <c r="PB11" s="329"/>
      <c r="PC11" s="329"/>
      <c r="PD11" s="329"/>
      <c r="PE11" s="329"/>
      <c r="PF11" s="329"/>
      <c r="PG11" s="329"/>
      <c r="PH11" s="329"/>
      <c r="PI11" s="329"/>
      <c r="PJ11" s="329"/>
      <c r="PK11" s="329"/>
      <c r="PL11" s="329"/>
      <c r="PM11" s="329"/>
      <c r="PN11" s="329"/>
      <c r="PO11" s="329"/>
      <c r="PP11" s="329"/>
      <c r="PQ11" s="329"/>
      <c r="PR11" s="329"/>
      <c r="PS11" s="329"/>
      <c r="PT11" s="329"/>
      <c r="PU11" s="329"/>
      <c r="PV11" s="329"/>
      <c r="PW11" s="329"/>
      <c r="PX11" s="329"/>
      <c r="PY11" s="329"/>
      <c r="PZ11" s="329"/>
      <c r="QA11" s="329"/>
      <c r="QB11" s="329"/>
      <c r="QC11" s="329"/>
      <c r="QD11" s="329"/>
      <c r="QE11" s="329"/>
      <c r="QF11" s="329"/>
      <c r="QG11" s="329"/>
      <c r="QH11" s="329"/>
      <c r="QI11" s="329"/>
      <c r="QJ11" s="329"/>
      <c r="QK11" s="329"/>
      <c r="QL11" s="329"/>
      <c r="QM11" s="329"/>
      <c r="QN11" s="329"/>
      <c r="QO11" s="329"/>
      <c r="QP11" s="329"/>
      <c r="QQ11" s="329"/>
      <c r="QR11" s="329"/>
      <c r="QS11" s="329"/>
      <c r="QT11" s="329"/>
      <c r="QU11" s="329"/>
      <c r="QV11" s="329"/>
      <c r="QW11" s="329"/>
      <c r="QX11" s="329"/>
      <c r="QY11" s="329"/>
      <c r="QZ11" s="329"/>
      <c r="RA11" s="329"/>
      <c r="RB11" s="329"/>
      <c r="RC11" s="329"/>
      <c r="RD11" s="329"/>
      <c r="RE11" s="329"/>
      <c r="RF11" s="329"/>
      <c r="RG11" s="329"/>
      <c r="RH11" s="329"/>
      <c r="RI11" s="329"/>
      <c r="RJ11" s="329"/>
      <c r="RK11" s="329"/>
      <c r="RL11" s="329"/>
      <c r="RM11" s="329"/>
      <c r="RN11" s="329"/>
      <c r="RO11" s="329"/>
      <c r="RP11" s="329"/>
      <c r="RQ11" s="329"/>
      <c r="RR11" s="329"/>
      <c r="RS11" s="329"/>
      <c r="RT11" s="329"/>
      <c r="RU11" s="329"/>
      <c r="RV11" s="329"/>
      <c r="RW11" s="329"/>
      <c r="RX11" s="329"/>
      <c r="RY11" s="329"/>
      <c r="RZ11" s="329"/>
      <c r="SA11" s="329"/>
      <c r="SB11" s="329"/>
      <c r="SC11" s="329"/>
      <c r="SD11" s="329"/>
      <c r="SE11" s="329"/>
      <c r="SF11" s="329"/>
      <c r="SG11" s="329"/>
      <c r="SH11" s="329"/>
      <c r="SI11" s="329"/>
      <c r="SJ11" s="329"/>
      <c r="SK11" s="329"/>
      <c r="SL11" s="329"/>
      <c r="SM11" s="329"/>
      <c r="SN11" s="329"/>
      <c r="SO11" s="329"/>
      <c r="SP11" s="329"/>
      <c r="SQ11" s="329"/>
      <c r="SR11" s="329"/>
      <c r="SS11" s="329"/>
      <c r="ST11" s="329"/>
      <c r="SU11" s="329"/>
      <c r="SV11" s="329"/>
      <c r="SW11" s="329"/>
      <c r="SX11" s="329"/>
      <c r="SY11" s="329"/>
      <c r="SZ11" s="329"/>
      <c r="TA11" s="329"/>
      <c r="TB11" s="329"/>
      <c r="TC11" s="329"/>
      <c r="TD11" s="329"/>
      <c r="TE11" s="329"/>
      <c r="TF11" s="329"/>
      <c r="TG11" s="329"/>
      <c r="TH11" s="329"/>
      <c r="TI11" s="329"/>
      <c r="TJ11" s="329"/>
      <c r="TK11" s="329"/>
      <c r="TL11" s="329"/>
      <c r="TM11" s="329"/>
      <c r="TN11" s="329"/>
      <c r="TO11" s="329"/>
      <c r="TP11" s="329"/>
      <c r="TQ11" s="329"/>
      <c r="TR11" s="329"/>
      <c r="TS11" s="329"/>
      <c r="TT11" s="329"/>
      <c r="TU11" s="329"/>
      <c r="TV11" s="329"/>
      <c r="TW11" s="329"/>
      <c r="TX11" s="329"/>
      <c r="TY11" s="329"/>
      <c r="TZ11" s="329"/>
      <c r="UA11" s="329"/>
      <c r="UB11" s="329"/>
      <c r="UC11" s="329"/>
      <c r="UD11" s="329"/>
      <c r="UE11" s="329"/>
      <c r="UF11" s="329"/>
      <c r="UG11" s="329"/>
      <c r="UH11" s="329"/>
      <c r="UI11" s="329"/>
      <c r="UJ11" s="329"/>
      <c r="UK11" s="329"/>
      <c r="UL11" s="329"/>
      <c r="UM11" s="329"/>
      <c r="UN11" s="329"/>
      <c r="UO11" s="329"/>
      <c r="UP11" s="329"/>
      <c r="UQ11" s="329"/>
      <c r="UR11" s="329"/>
      <c r="US11" s="329"/>
      <c r="UT11" s="329"/>
      <c r="UU11" s="329"/>
      <c r="UV11" s="329"/>
      <c r="UW11" s="329"/>
      <c r="UX11" s="329"/>
      <c r="UY11" s="329"/>
      <c r="UZ11" s="329"/>
      <c r="VA11" s="329"/>
      <c r="VB11" s="329"/>
      <c r="VC11" s="329"/>
      <c r="VD11" s="329"/>
      <c r="VE11" s="329"/>
      <c r="VF11" s="329"/>
      <c r="VG11" s="329"/>
      <c r="VH11" s="329"/>
      <c r="VI11" s="329"/>
      <c r="VJ11" s="329"/>
      <c r="VK11" s="329"/>
      <c r="VL11" s="329"/>
      <c r="VM11" s="329"/>
      <c r="VN11" s="329"/>
      <c r="VO11" s="329"/>
      <c r="VP11" s="329"/>
      <c r="VQ11" s="329"/>
      <c r="VR11" s="329"/>
      <c r="VS11" s="329"/>
      <c r="VT11" s="329"/>
      <c r="VU11" s="329"/>
      <c r="VV11" s="329"/>
      <c r="VW11" s="329"/>
      <c r="VX11" s="329"/>
      <c r="VY11" s="329"/>
      <c r="VZ11" s="329"/>
      <c r="WA11" s="329"/>
      <c r="WB11" s="329"/>
      <c r="WC11" s="329"/>
      <c r="WD11" s="329"/>
      <c r="WE11" s="329"/>
      <c r="WF11" s="329"/>
      <c r="WG11" s="329"/>
      <c r="WH11" s="329"/>
      <c r="WI11" s="329"/>
      <c r="WJ11" s="329"/>
      <c r="WK11" s="329"/>
      <c r="WL11" s="329"/>
      <c r="WM11" s="329"/>
      <c r="WN11" s="329"/>
      <c r="WO11" s="329"/>
      <c r="WP11" s="329"/>
      <c r="WQ11" s="329"/>
      <c r="WR11" s="329"/>
      <c r="WS11" s="329"/>
      <c r="WT11" s="329"/>
      <c r="WU11" s="329"/>
      <c r="WV11" s="329"/>
      <c r="WW11" s="329"/>
      <c r="WX11" s="329"/>
      <c r="WY11" s="329"/>
      <c r="WZ11" s="329"/>
      <c r="XA11" s="329"/>
      <c r="XB11" s="329"/>
      <c r="XC11" s="329"/>
      <c r="XD11" s="329"/>
      <c r="XE11" s="329"/>
      <c r="XF11" s="329"/>
      <c r="XG11" s="329"/>
      <c r="XH11" s="329"/>
      <c r="XI11" s="329"/>
      <c r="XJ11" s="329"/>
      <c r="XK11" s="329"/>
      <c r="XL11" s="329"/>
      <c r="XM11" s="329"/>
      <c r="XN11" s="329"/>
      <c r="XO11" s="329"/>
      <c r="XP11" s="329"/>
      <c r="XQ11" s="329"/>
      <c r="XR11" s="329"/>
      <c r="XS11" s="329"/>
      <c r="XT11" s="329"/>
      <c r="XU11" s="329"/>
      <c r="XV11" s="329"/>
      <c r="XW11" s="329"/>
      <c r="XX11" s="329"/>
      <c r="XY11" s="329"/>
      <c r="XZ11" s="329"/>
      <c r="YA11" s="329"/>
      <c r="YB11" s="329"/>
      <c r="YC11" s="329"/>
      <c r="YD11" s="329"/>
      <c r="YE11" s="329"/>
      <c r="YF11" s="329"/>
      <c r="YG11" s="329"/>
      <c r="YH11" s="329"/>
      <c r="YI11" s="329"/>
      <c r="YJ11" s="329"/>
      <c r="YK11" s="329"/>
      <c r="YL11" s="329"/>
      <c r="YM11" s="329"/>
      <c r="YN11" s="329"/>
      <c r="YO11" s="329"/>
      <c r="YP11" s="329"/>
      <c r="YQ11" s="329"/>
      <c r="YR11" s="329"/>
      <c r="YS11" s="329"/>
      <c r="YT11" s="329"/>
      <c r="YU11" s="329"/>
      <c r="YV11" s="329"/>
      <c r="YW11" s="329"/>
      <c r="YX11" s="329"/>
      <c r="YY11" s="329"/>
      <c r="YZ11" s="329"/>
      <c r="ZA11" s="329"/>
      <c r="ZB11" s="329"/>
      <c r="ZC11" s="329"/>
      <c r="ZD11" s="329"/>
      <c r="ZE11" s="329"/>
      <c r="ZF11" s="329"/>
      <c r="ZG11" s="329"/>
      <c r="ZH11" s="329"/>
      <c r="ZI11" s="329"/>
      <c r="ZJ11" s="329"/>
      <c r="ZK11" s="329"/>
      <c r="ZL11" s="329"/>
      <c r="ZM11" s="329"/>
      <c r="ZN11" s="329"/>
      <c r="ZO11" s="329"/>
      <c r="ZP11" s="329"/>
      <c r="ZQ11" s="329"/>
      <c r="ZR11" s="329"/>
      <c r="ZS11" s="329"/>
      <c r="ZT11" s="329"/>
      <c r="ZU11" s="329"/>
      <c r="ZV11" s="329"/>
      <c r="ZW11" s="329"/>
      <c r="ZX11" s="329"/>
      <c r="ZY11" s="329"/>
      <c r="ZZ11" s="329"/>
      <c r="AAA11" s="329"/>
      <c r="AAB11" s="329"/>
      <c r="AAC11" s="329"/>
      <c r="AAD11" s="329"/>
      <c r="AAE11" s="329"/>
      <c r="AAF11" s="329"/>
      <c r="AAG11" s="329"/>
      <c r="AAH11" s="329"/>
      <c r="AAI11" s="329"/>
      <c r="AAJ11" s="329"/>
      <c r="AAK11" s="329"/>
      <c r="AAL11" s="329"/>
      <c r="AAM11" s="329"/>
      <c r="AAN11" s="329"/>
      <c r="AAO11" s="329"/>
      <c r="AAP11" s="329"/>
      <c r="AAQ11" s="329"/>
      <c r="AAR11" s="329"/>
      <c r="AAS11" s="329"/>
      <c r="AAT11" s="329"/>
      <c r="AAU11" s="329"/>
      <c r="AAV11" s="329"/>
      <c r="AAW11" s="329"/>
      <c r="AAX11" s="329"/>
      <c r="AAY11" s="329"/>
      <c r="AAZ11" s="329"/>
      <c r="ABA11" s="329"/>
      <c r="ABB11" s="329"/>
      <c r="ABC11" s="329"/>
      <c r="ABD11" s="329"/>
      <c r="ABE11" s="329"/>
      <c r="ABF11" s="329"/>
      <c r="ABG11" s="329"/>
      <c r="ABH11" s="329"/>
      <c r="ABI11" s="329"/>
      <c r="ABJ11" s="329"/>
      <c r="ABK11" s="329"/>
      <c r="ABL11" s="329"/>
      <c r="ABM11" s="329"/>
      <c r="ABN11" s="329"/>
      <c r="ABO11" s="329"/>
      <c r="ABP11" s="329"/>
      <c r="ABQ11" s="329"/>
      <c r="ABR11" s="329"/>
      <c r="ABS11" s="329"/>
      <c r="ABT11" s="329"/>
      <c r="ABU11" s="329"/>
      <c r="ABV11" s="329"/>
      <c r="ABW11" s="329"/>
      <c r="ABX11" s="329"/>
      <c r="ABY11" s="329"/>
      <c r="ABZ11" s="329"/>
      <c r="ACA11" s="329"/>
      <c r="ACB11" s="329"/>
      <c r="ACC11" s="329"/>
      <c r="ACD11" s="329"/>
      <c r="ACE11" s="329"/>
      <c r="ACF11" s="329"/>
      <c r="ACG11" s="329"/>
      <c r="ACH11" s="329"/>
      <c r="ACI11" s="329"/>
      <c r="ACJ11" s="329"/>
      <c r="ACK11" s="329"/>
      <c r="ACL11" s="329"/>
      <c r="ACM11" s="329"/>
      <c r="ACN11" s="329"/>
      <c r="ACO11" s="329"/>
      <c r="ACP11" s="329"/>
      <c r="ACQ11" s="329"/>
      <c r="ACR11" s="329"/>
      <c r="ACS11" s="329"/>
      <c r="ACT11" s="329"/>
      <c r="ACU11" s="329"/>
      <c r="ACV11" s="329"/>
      <c r="ACW11" s="329"/>
      <c r="ACX11" s="329"/>
      <c r="ACY11" s="329"/>
      <c r="ACZ11" s="329"/>
      <c r="ADA11" s="329"/>
      <c r="ADB11" s="329"/>
      <c r="ADC11" s="329"/>
      <c r="ADD11" s="329"/>
      <c r="ADE11" s="329"/>
      <c r="ADF11" s="329"/>
      <c r="ADG11" s="329"/>
      <c r="ADH11" s="329"/>
      <c r="ADI11" s="329"/>
      <c r="ADJ11" s="329"/>
      <c r="ADK11" s="329"/>
      <c r="ADL11" s="329"/>
      <c r="ADM11" s="329"/>
      <c r="ADN11" s="329"/>
      <c r="ADO11" s="329"/>
      <c r="ADP11" s="329"/>
      <c r="ADQ11" s="329"/>
      <c r="ADR11" s="329"/>
      <c r="ADS11" s="329"/>
      <c r="ADT11" s="329"/>
      <c r="ADU11" s="329"/>
      <c r="ADV11" s="329"/>
      <c r="ADW11" s="329"/>
      <c r="ADX11" s="329"/>
      <c r="ADY11" s="329"/>
      <c r="ADZ11" s="329"/>
      <c r="AEA11" s="329"/>
      <c r="AEB11" s="329"/>
      <c r="AEC11" s="329"/>
      <c r="AED11" s="329"/>
      <c r="AEE11" s="329"/>
      <c r="AEF11" s="329"/>
      <c r="AEG11" s="329"/>
      <c r="AEH11" s="329"/>
      <c r="AEI11" s="329"/>
      <c r="AEJ11" s="329"/>
      <c r="AEK11" s="329"/>
      <c r="AEL11" s="329"/>
      <c r="AEM11" s="329"/>
      <c r="AEN11" s="329"/>
      <c r="AEO11" s="329"/>
      <c r="AEP11" s="329"/>
      <c r="AEQ11" s="329"/>
      <c r="AER11" s="329"/>
      <c r="AES11" s="329"/>
      <c r="AET11" s="329"/>
      <c r="AEU11" s="329"/>
      <c r="AEV11" s="329"/>
      <c r="AEW11" s="329"/>
      <c r="AEX11" s="329"/>
      <c r="AEY11" s="329"/>
      <c r="AEZ11" s="329"/>
      <c r="AFA11" s="329"/>
      <c r="AFB11" s="329"/>
      <c r="AFC11" s="329"/>
      <c r="AFD11" s="329"/>
      <c r="AFE11" s="329"/>
      <c r="AFF11" s="329"/>
      <c r="AFG11" s="329"/>
      <c r="AFH11" s="329"/>
      <c r="AFI11" s="329"/>
      <c r="AFJ11" s="329"/>
      <c r="AFK11" s="329"/>
      <c r="AFL11" s="329"/>
      <c r="AFM11" s="329"/>
      <c r="AFN11" s="329"/>
      <c r="AFO11" s="329"/>
      <c r="AFP11" s="329"/>
      <c r="AFQ11" s="329"/>
      <c r="AFR11" s="329"/>
      <c r="AFS11" s="329"/>
      <c r="AFT11" s="329"/>
      <c r="AFU11" s="329"/>
      <c r="AFV11" s="329"/>
      <c r="AFW11" s="329"/>
      <c r="AFX11" s="329"/>
      <c r="AFY11" s="329"/>
      <c r="AFZ11" s="329"/>
      <c r="AGA11" s="329"/>
      <c r="AGB11" s="329"/>
      <c r="AGC11" s="329"/>
      <c r="AGD11" s="329"/>
      <c r="AGE11" s="329"/>
      <c r="AGF11" s="329"/>
      <c r="AGG11" s="329"/>
      <c r="AGH11" s="329"/>
      <c r="AGI11" s="329"/>
      <c r="AGJ11" s="329"/>
      <c r="AGK11" s="329"/>
      <c r="AGL11" s="329"/>
      <c r="AGM11" s="329"/>
      <c r="AGN11" s="329"/>
      <c r="AGO11" s="329"/>
      <c r="AGP11" s="329"/>
      <c r="AGQ11" s="329"/>
      <c r="AGR11" s="329"/>
      <c r="AGS11" s="329"/>
      <c r="AGT11" s="329"/>
      <c r="AGU11" s="329"/>
      <c r="AGV11" s="329"/>
      <c r="AGW11" s="329"/>
      <c r="AGX11" s="329"/>
      <c r="AGY11" s="329"/>
      <c r="AGZ11" s="329"/>
      <c r="AHA11" s="329"/>
      <c r="AHB11" s="329"/>
      <c r="AHC11" s="329"/>
      <c r="AHD11" s="329"/>
      <c r="AHE11" s="329"/>
      <c r="AHF11" s="329"/>
      <c r="AHG11" s="329"/>
      <c r="AHH11" s="329"/>
      <c r="AHI11" s="329"/>
      <c r="AHJ11" s="329"/>
      <c r="AHK11" s="329"/>
      <c r="AHL11" s="329"/>
      <c r="AHM11" s="329"/>
      <c r="AHN11" s="329"/>
      <c r="AHO11" s="329"/>
      <c r="AHP11" s="329"/>
      <c r="AHQ11" s="329"/>
      <c r="AHR11" s="329"/>
      <c r="AHS11" s="329"/>
      <c r="AHT11" s="329"/>
      <c r="AHU11" s="329"/>
      <c r="AHV11" s="329"/>
      <c r="AHW11" s="329"/>
      <c r="AHX11" s="329"/>
      <c r="AHY11" s="329"/>
      <c r="AHZ11" s="329"/>
      <c r="AIA11" s="329"/>
      <c r="AIB11" s="329"/>
      <c r="AIC11" s="329"/>
      <c r="AID11" s="329"/>
      <c r="AIE11" s="329"/>
      <c r="AIF11" s="329"/>
      <c r="AIG11" s="329"/>
      <c r="AIH11" s="329"/>
      <c r="AII11" s="329"/>
      <c r="AIJ11" s="329"/>
      <c r="AIK11" s="329"/>
      <c r="AIL11" s="329"/>
      <c r="AIM11" s="329"/>
      <c r="AIN11" s="329"/>
      <c r="AIO11" s="329"/>
      <c r="AIP11" s="329"/>
      <c r="AIQ11" s="329"/>
      <c r="AIR11" s="329"/>
      <c r="AIS11" s="329"/>
      <c r="AIT11" s="329"/>
      <c r="AIU11" s="329"/>
      <c r="AIV11" s="329"/>
      <c r="AIW11" s="329"/>
      <c r="AIX11" s="329"/>
      <c r="AIY11" s="329"/>
      <c r="AIZ11" s="329"/>
      <c r="AJA11" s="329"/>
      <c r="AJB11" s="329"/>
      <c r="AJC11" s="329"/>
      <c r="AJD11" s="329"/>
      <c r="AJE11" s="329"/>
      <c r="AJF11" s="329"/>
      <c r="AJG11" s="329"/>
      <c r="AJH11" s="329"/>
      <c r="AJI11" s="329"/>
      <c r="AJJ11" s="329"/>
      <c r="AJK11" s="329"/>
      <c r="AJL11" s="329"/>
      <c r="AJM11" s="329"/>
      <c r="AJN11" s="329"/>
      <c r="AJO11" s="329"/>
      <c r="AJP11" s="329"/>
      <c r="AJQ11" s="329"/>
      <c r="AJR11" s="329"/>
      <c r="AJS11" s="329"/>
      <c r="AJT11" s="329"/>
      <c r="AJU11" s="329"/>
      <c r="AJV11" s="329"/>
      <c r="AJW11" s="329"/>
      <c r="AJX11" s="329"/>
      <c r="AJY11" s="329"/>
      <c r="AJZ11" s="329"/>
      <c r="AKA11" s="329"/>
      <c r="AKB11" s="329"/>
      <c r="AKC11" s="329"/>
      <c r="AKD11" s="329"/>
      <c r="AKE11" s="329"/>
      <c r="AKF11" s="329"/>
      <c r="AKG11" s="329"/>
      <c r="AKH11" s="329"/>
      <c r="AKI11" s="329"/>
      <c r="AKJ11" s="329"/>
      <c r="AKK11" s="329"/>
      <c r="AKL11" s="329"/>
      <c r="AKM11" s="329"/>
      <c r="AKN11" s="329"/>
      <c r="AKO11" s="329"/>
      <c r="AKP11" s="329"/>
      <c r="AKQ11" s="329"/>
      <c r="AKR11" s="329"/>
      <c r="AKS11" s="329"/>
      <c r="AKT11" s="329"/>
      <c r="AKU11" s="329"/>
      <c r="AKV11" s="329"/>
      <c r="AKW11" s="329"/>
      <c r="AKX11" s="329"/>
      <c r="AKY11" s="329"/>
      <c r="AKZ11" s="329"/>
      <c r="ALA11" s="329"/>
      <c r="ALB11" s="329"/>
      <c r="ALC11" s="329"/>
      <c r="ALD11" s="329"/>
      <c r="ALE11" s="329"/>
      <c r="ALF11" s="329"/>
      <c r="ALG11" s="329"/>
      <c r="ALH11" s="329"/>
      <c r="ALI11" s="329"/>
      <c r="ALJ11" s="329"/>
      <c r="ALK11" s="329"/>
      <c r="ALL11" s="329"/>
      <c r="ALM11" s="329"/>
      <c r="ALN11" s="329"/>
      <c r="ALO11" s="329"/>
      <c r="ALP11" s="329"/>
      <c r="ALQ11" s="329"/>
      <c r="ALR11" s="329"/>
      <c r="ALS11" s="329"/>
      <c r="ALT11" s="329"/>
      <c r="ALU11" s="329"/>
      <c r="ALV11" s="329"/>
      <c r="ALW11" s="329"/>
      <c r="ALX11" s="329"/>
      <c r="ALY11" s="329"/>
      <c r="ALZ11" s="329"/>
      <c r="AMA11" s="329"/>
      <c r="AMB11" s="329"/>
      <c r="AMC11" s="329"/>
      <c r="AMD11" s="329"/>
      <c r="AME11" s="329"/>
      <c r="AMF11" s="329"/>
      <c r="AMG11" s="329"/>
      <c r="AMH11" s="329"/>
      <c r="AMI11" s="329"/>
      <c r="AMJ11" s="329"/>
      <c r="AMK11" s="329"/>
      <c r="AML11" s="329"/>
      <c r="AMM11" s="329"/>
      <c r="AMN11" s="329"/>
      <c r="AMO11" s="329"/>
      <c r="AMP11" s="329"/>
      <c r="AMQ11" s="329"/>
      <c r="AMR11" s="329"/>
      <c r="AMS11" s="329"/>
      <c r="AMT11" s="329"/>
      <c r="AMU11" s="329"/>
      <c r="AMV11" s="329"/>
      <c r="AMW11" s="329"/>
      <c r="AMX11" s="329"/>
      <c r="AMY11" s="329"/>
      <c r="AMZ11" s="329"/>
      <c r="ANA11" s="329"/>
      <c r="ANB11" s="329"/>
      <c r="ANC11" s="329"/>
      <c r="AND11" s="329"/>
      <c r="ANE11" s="329"/>
      <c r="ANF11" s="329"/>
      <c r="ANG11" s="329"/>
      <c r="ANH11" s="329"/>
      <c r="ANI11" s="329"/>
      <c r="ANJ11" s="329"/>
      <c r="ANK11" s="329"/>
      <c r="ANL11" s="329"/>
      <c r="ANM11" s="329"/>
      <c r="ANN11" s="329"/>
      <c r="ANO11" s="329"/>
      <c r="ANP11" s="329"/>
      <c r="ANQ11" s="329"/>
      <c r="ANR11" s="329"/>
      <c r="ANS11" s="329"/>
      <c r="ANT11" s="329"/>
      <c r="ANU11" s="329"/>
      <c r="ANV11" s="329"/>
      <c r="ANW11" s="329"/>
      <c r="ANX11" s="329"/>
      <c r="ANY11" s="329"/>
      <c r="ANZ11" s="329"/>
      <c r="AOA11" s="329"/>
      <c r="AOB11" s="329"/>
      <c r="AOC11" s="329"/>
      <c r="AOD11" s="329"/>
      <c r="AOE11" s="329"/>
      <c r="AOF11" s="329"/>
      <c r="AOG11" s="329"/>
      <c r="AOH11" s="329"/>
      <c r="AOI11" s="329"/>
      <c r="AOJ11" s="329"/>
      <c r="AOK11" s="329"/>
      <c r="AOL11" s="329"/>
      <c r="AOM11" s="329"/>
      <c r="AON11" s="329"/>
      <c r="AOO11" s="329"/>
      <c r="AOP11" s="329"/>
      <c r="AOQ11" s="329"/>
      <c r="AOR11" s="329"/>
      <c r="AOS11" s="329"/>
      <c r="AOT11" s="329"/>
      <c r="AOU11" s="329"/>
      <c r="AOV11" s="329"/>
      <c r="AOW11" s="329"/>
      <c r="AOX11" s="329"/>
      <c r="AOY11" s="329"/>
      <c r="AOZ11" s="329"/>
      <c r="APA11" s="329"/>
      <c r="APB11" s="329"/>
      <c r="APC11" s="329"/>
      <c r="APD11" s="329"/>
      <c r="APE11" s="329"/>
      <c r="APF11" s="329"/>
      <c r="APG11" s="329"/>
      <c r="APH11" s="329"/>
      <c r="API11" s="329"/>
      <c r="APJ11" s="329"/>
      <c r="APK11" s="329"/>
      <c r="APL11" s="329"/>
      <c r="APM11" s="329"/>
      <c r="APN11" s="329"/>
      <c r="APO11" s="329"/>
      <c r="APP11" s="329"/>
      <c r="APQ11" s="329"/>
      <c r="APR11" s="329"/>
      <c r="APS11" s="329"/>
      <c r="APT11" s="329"/>
      <c r="APU11" s="329"/>
      <c r="APV11" s="329"/>
      <c r="APW11" s="329"/>
      <c r="APX11" s="329"/>
      <c r="APY11" s="329"/>
      <c r="APZ11" s="329"/>
      <c r="AQA11" s="329"/>
      <c r="AQB11" s="329"/>
      <c r="AQC11" s="329"/>
      <c r="AQD11" s="329"/>
      <c r="AQE11" s="329"/>
      <c r="AQF11" s="329"/>
      <c r="AQG11" s="329"/>
      <c r="AQH11" s="329"/>
      <c r="AQI11" s="329"/>
      <c r="AQJ11" s="329"/>
      <c r="AQK11" s="329"/>
      <c r="AQL11" s="329"/>
      <c r="AQM11" s="329"/>
      <c r="AQN11" s="329"/>
      <c r="AQO11" s="329"/>
      <c r="AQP11" s="329"/>
      <c r="AQQ11" s="329"/>
      <c r="AQR11" s="329"/>
      <c r="AQS11" s="329"/>
      <c r="AQT11" s="329"/>
      <c r="AQU11" s="329"/>
      <c r="AQV11" s="329"/>
      <c r="AQW11" s="329"/>
      <c r="AQX11" s="329"/>
      <c r="AQY11" s="329"/>
      <c r="AQZ11" s="329"/>
      <c r="ARA11" s="329"/>
      <c r="ARB11" s="329"/>
      <c r="ARC11" s="329"/>
      <c r="ARD11" s="329"/>
      <c r="ARE11" s="329"/>
      <c r="ARF11" s="329"/>
      <c r="ARG11" s="329"/>
      <c r="ARH11" s="329"/>
      <c r="ARI11" s="329"/>
      <c r="ARJ11" s="329"/>
      <c r="ARK11" s="329"/>
      <c r="ARL11" s="329"/>
      <c r="ARM11" s="329"/>
      <c r="ARN11" s="329"/>
      <c r="ARO11" s="329"/>
      <c r="ARP11" s="329"/>
      <c r="ARQ11" s="329"/>
      <c r="ARR11" s="329"/>
      <c r="ARS11" s="329"/>
      <c r="ART11" s="329"/>
      <c r="ARU11" s="329"/>
      <c r="ARV11" s="329"/>
      <c r="ARW11" s="329"/>
      <c r="ARX11" s="329"/>
      <c r="ARY11" s="329"/>
      <c r="ARZ11" s="329"/>
      <c r="ASA11" s="329"/>
      <c r="ASB11" s="329"/>
      <c r="ASC11" s="329"/>
      <c r="ASD11" s="329"/>
      <c r="ASE11" s="329"/>
      <c r="ASF11" s="329"/>
      <c r="ASG11" s="329"/>
      <c r="ASH11" s="329"/>
      <c r="ASI11" s="329"/>
      <c r="ASJ11" s="329"/>
      <c r="ASK11" s="329"/>
      <c r="ASL11" s="329"/>
      <c r="ASM11" s="329"/>
      <c r="ASN11" s="329"/>
      <c r="ASO11" s="329"/>
      <c r="ASP11" s="329"/>
      <c r="ASQ11" s="329"/>
      <c r="ASR11" s="329"/>
      <c r="ASS11" s="329"/>
      <c r="AST11" s="329"/>
      <c r="ASU11" s="329"/>
      <c r="ASV11" s="329"/>
      <c r="ASW11" s="329"/>
      <c r="ASX11" s="329"/>
      <c r="ASY11" s="329"/>
      <c r="ASZ11" s="329"/>
      <c r="ATA11" s="329"/>
      <c r="ATB11" s="329"/>
      <c r="ATC11" s="329"/>
      <c r="ATD11" s="329"/>
      <c r="ATE11" s="329"/>
      <c r="ATF11" s="329"/>
      <c r="ATG11" s="329"/>
      <c r="ATH11" s="329"/>
      <c r="ATI11" s="329"/>
      <c r="ATJ11" s="329"/>
      <c r="ATK11" s="329"/>
      <c r="ATL11" s="329"/>
      <c r="ATM11" s="329"/>
      <c r="ATN11" s="329"/>
      <c r="ATO11" s="329"/>
      <c r="ATP11" s="329"/>
      <c r="ATQ11" s="329"/>
      <c r="ATR11" s="329"/>
      <c r="ATS11" s="329"/>
      <c r="ATT11" s="329"/>
      <c r="ATU11" s="329"/>
      <c r="ATV11" s="329"/>
      <c r="ATW11" s="329"/>
      <c r="ATX11" s="329"/>
      <c r="ATY11" s="329"/>
      <c r="ATZ11" s="329"/>
      <c r="AUA11" s="329"/>
      <c r="AUB11" s="329"/>
      <c r="AUC11" s="329"/>
      <c r="AUD11" s="329"/>
      <c r="AUE11" s="329"/>
      <c r="AUF11" s="329"/>
      <c r="AUG11" s="329"/>
      <c r="AUH11" s="329"/>
      <c r="AUI11" s="329"/>
      <c r="AUJ11" s="329"/>
      <c r="AUK11" s="329"/>
      <c r="AUL11" s="329"/>
      <c r="AUM11" s="329"/>
      <c r="AUN11" s="329"/>
      <c r="AUO11" s="329"/>
      <c r="AUP11" s="329"/>
      <c r="AUQ11" s="329"/>
      <c r="AUR11" s="329"/>
      <c r="AUS11" s="329"/>
      <c r="AUT11" s="329"/>
      <c r="AUU11" s="329"/>
      <c r="AUV11" s="329"/>
      <c r="AUW11" s="329"/>
      <c r="AUX11" s="329"/>
      <c r="AUY11" s="329"/>
      <c r="AUZ11" s="329"/>
      <c r="AVA11" s="329"/>
      <c r="AVB11" s="329"/>
      <c r="AVC11" s="329"/>
      <c r="AVD11" s="329"/>
      <c r="AVE11" s="329"/>
      <c r="AVF11" s="329"/>
      <c r="AVG11" s="329"/>
      <c r="AVH11" s="329"/>
      <c r="AVI11" s="329"/>
      <c r="AVJ11" s="329"/>
      <c r="AVK11" s="329"/>
      <c r="AVL11" s="329"/>
      <c r="AVM11" s="329"/>
      <c r="AVN11" s="329"/>
      <c r="AVO11" s="329"/>
      <c r="AVP11" s="329"/>
      <c r="AVQ11" s="329"/>
      <c r="AVR11" s="329"/>
      <c r="AVS11" s="329"/>
      <c r="AVT11" s="329"/>
      <c r="AVU11" s="329"/>
      <c r="AVV11" s="329"/>
      <c r="AVW11" s="329"/>
      <c r="AVX11" s="329"/>
      <c r="AVY11" s="329"/>
      <c r="AVZ11" s="329"/>
      <c r="AWA11" s="329"/>
      <c r="AWB11" s="329"/>
      <c r="AWC11" s="329"/>
      <c r="AWD11" s="329"/>
      <c r="AWE11" s="329"/>
      <c r="AWF11" s="329"/>
      <c r="AWG11" s="329"/>
      <c r="AWH11" s="329"/>
      <c r="AWI11" s="329"/>
      <c r="AWJ11" s="329"/>
      <c r="AWK11" s="329"/>
      <c r="AWL11" s="329"/>
      <c r="AWM11" s="329"/>
      <c r="AWN11" s="329"/>
      <c r="AWO11" s="329"/>
      <c r="AWP11" s="329"/>
      <c r="AWQ11" s="329"/>
      <c r="AWR11" s="329"/>
      <c r="AWS11" s="329"/>
      <c r="AWT11" s="329"/>
      <c r="AWU11" s="329"/>
      <c r="AWV11" s="329"/>
      <c r="AWW11" s="329"/>
      <c r="AWX11" s="329"/>
      <c r="AWY11" s="329"/>
      <c r="AWZ11" s="329"/>
      <c r="AXA11" s="329"/>
      <c r="AXB11" s="329"/>
      <c r="AXC11" s="329"/>
      <c r="AXD11" s="329"/>
      <c r="AXE11" s="329"/>
      <c r="AXF11" s="329"/>
      <c r="AXG11" s="329"/>
      <c r="AXH11" s="329"/>
      <c r="AXI11" s="329"/>
      <c r="AXJ11" s="329"/>
      <c r="AXK11" s="329"/>
      <c r="AXL11" s="329"/>
      <c r="AXM11" s="329"/>
      <c r="AXN11" s="329"/>
      <c r="AXO11" s="329"/>
      <c r="AXP11" s="329"/>
      <c r="AXQ11" s="329"/>
      <c r="AXR11" s="329"/>
      <c r="AXS11" s="329"/>
      <c r="AXT11" s="329"/>
      <c r="AXU11" s="329"/>
      <c r="AXV11" s="329"/>
      <c r="AXW11" s="329"/>
      <c r="AXX11" s="329"/>
      <c r="AXY11" s="329"/>
      <c r="AXZ11" s="329"/>
      <c r="AYA11" s="329"/>
      <c r="AYB11" s="329"/>
      <c r="AYC11" s="329"/>
      <c r="AYD11" s="329"/>
      <c r="AYE11" s="329"/>
      <c r="AYF11" s="329"/>
      <c r="AYG11" s="329"/>
      <c r="AYH11" s="329"/>
      <c r="AYI11" s="329"/>
      <c r="AYJ11" s="329"/>
      <c r="AYK11" s="329"/>
      <c r="AYL11" s="329"/>
      <c r="AYM11" s="329"/>
      <c r="AYN11" s="329"/>
      <c r="AYO11" s="329"/>
      <c r="AYP11" s="329"/>
      <c r="AYQ11" s="329"/>
      <c r="AYR11" s="329"/>
      <c r="AYS11" s="329"/>
      <c r="AYT11" s="329"/>
      <c r="AYU11" s="329"/>
      <c r="AYV11" s="329"/>
      <c r="AYW11" s="329"/>
      <c r="AYX11" s="329"/>
      <c r="AYY11" s="329"/>
      <c r="AYZ11" s="329"/>
      <c r="AZA11" s="329"/>
      <c r="AZB11" s="329"/>
      <c r="AZC11" s="329"/>
      <c r="AZD11" s="329"/>
      <c r="AZE11" s="329"/>
      <c r="AZF11" s="329"/>
      <c r="AZG11" s="329"/>
      <c r="AZH11" s="329"/>
      <c r="AZI11" s="329"/>
      <c r="AZJ11" s="329"/>
      <c r="AZK11" s="329"/>
      <c r="AZL11" s="329"/>
      <c r="AZM11" s="329"/>
      <c r="AZN11" s="329"/>
      <c r="AZO11" s="329"/>
      <c r="AZP11" s="329"/>
      <c r="AZQ11" s="329"/>
      <c r="AZR11" s="329"/>
      <c r="AZS11" s="329"/>
      <c r="AZT11" s="329"/>
      <c r="AZU11" s="329"/>
      <c r="AZV11" s="329"/>
      <c r="AZW11" s="329"/>
      <c r="AZX11" s="329"/>
      <c r="AZY11" s="329"/>
      <c r="AZZ11" s="329"/>
      <c r="BAA11" s="329"/>
      <c r="BAB11" s="329"/>
      <c r="BAC11" s="329"/>
      <c r="BAD11" s="329"/>
      <c r="BAE11" s="329"/>
      <c r="BAF11" s="329"/>
      <c r="BAG11" s="329"/>
      <c r="BAH11" s="329"/>
      <c r="BAI11" s="329"/>
      <c r="BAJ11" s="329"/>
      <c r="BAK11" s="329"/>
      <c r="BAL11" s="329"/>
      <c r="BAM11" s="329"/>
      <c r="BAN11" s="329"/>
      <c r="BAO11" s="329"/>
      <c r="BAP11" s="329"/>
      <c r="BAQ11" s="329"/>
      <c r="BAR11" s="329"/>
      <c r="BAS11" s="329"/>
      <c r="BAT11" s="329"/>
      <c r="BAU11" s="329"/>
      <c r="BAV11" s="329"/>
      <c r="BAW11" s="329"/>
      <c r="BAX11" s="329"/>
      <c r="BAY11" s="329"/>
      <c r="BAZ11" s="329"/>
      <c r="BBA11" s="329"/>
      <c r="BBB11" s="329"/>
    </row>
    <row r="12" spans="1:1406" ht="19.5" customHeight="1" x14ac:dyDescent="0.25">
      <c r="A12" s="18"/>
      <c r="B12" s="49">
        <v>2.2999999999999998</v>
      </c>
      <c r="C12" s="41" t="s">
        <v>30</v>
      </c>
      <c r="D12" s="31">
        <v>0</v>
      </c>
      <c r="E12" s="35">
        <v>0</v>
      </c>
      <c r="F12" s="35">
        <v>0</v>
      </c>
      <c r="G12" s="36">
        <v>0</v>
      </c>
      <c r="H12" s="36">
        <v>0</v>
      </c>
      <c r="I12" s="36">
        <v>0</v>
      </c>
      <c r="J12" s="273">
        <v>0</v>
      </c>
      <c r="K12" s="63">
        <f>+G12/12*$K$2</f>
        <v>0</v>
      </c>
      <c r="L12" s="96">
        <f>SUM(M12:X12)</f>
        <v>0</v>
      </c>
      <c r="M12" s="71"/>
      <c r="N12" s="71"/>
      <c r="O12" s="71"/>
      <c r="P12" s="71"/>
      <c r="Q12" s="71"/>
      <c r="R12" s="72"/>
      <c r="S12" s="71"/>
      <c r="T12" s="71"/>
      <c r="U12" s="71"/>
      <c r="V12" s="71"/>
      <c r="W12" s="71"/>
      <c r="X12" s="71"/>
    </row>
    <row r="13" spans="1:1406" ht="19.5" customHeight="1" thickBot="1" x14ac:dyDescent="0.3">
      <c r="A13" s="18"/>
      <c r="B13" s="49">
        <v>2.4</v>
      </c>
      <c r="C13" s="125" t="s">
        <v>58</v>
      </c>
      <c r="D13" s="126">
        <f>31200+103</f>
        <v>31303</v>
      </c>
      <c r="E13" s="127">
        <v>0</v>
      </c>
      <c r="F13" s="127">
        <f>505.31+1363.95</f>
        <v>1869.26</v>
      </c>
      <c r="G13" s="128">
        <v>0</v>
      </c>
      <c r="H13" s="128">
        <v>0</v>
      </c>
      <c r="I13" s="128">
        <v>0</v>
      </c>
      <c r="J13" s="274">
        <v>0</v>
      </c>
      <c r="K13" s="64">
        <f>+G13/12*$K$2</f>
        <v>0</v>
      </c>
      <c r="L13" s="129">
        <v>0</v>
      </c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</row>
    <row r="14" spans="1:1406" ht="24.75" customHeight="1" thickBot="1" x14ac:dyDescent="0.3">
      <c r="A14" s="24"/>
      <c r="B14" s="38"/>
      <c r="C14" s="44" t="s">
        <v>1</v>
      </c>
      <c r="D14" s="25">
        <f t="shared" ref="D14:X14" si="2">+D6+D9</f>
        <v>272870</v>
      </c>
      <c r="E14" s="25">
        <f t="shared" si="2"/>
        <v>202316</v>
      </c>
      <c r="F14" s="25">
        <f t="shared" si="2"/>
        <v>204185.26</v>
      </c>
      <c r="G14" s="25">
        <f t="shared" si="2"/>
        <v>216416</v>
      </c>
      <c r="H14" s="25">
        <f t="shared" si="2"/>
        <v>216416</v>
      </c>
      <c r="I14" s="25">
        <f t="shared" si="2"/>
        <v>216416</v>
      </c>
      <c r="J14" s="25">
        <f>+J6+J9</f>
        <v>216416</v>
      </c>
      <c r="K14" s="66">
        <f t="shared" si="2"/>
        <v>162312</v>
      </c>
      <c r="L14" s="97">
        <f t="shared" si="2"/>
        <v>204316</v>
      </c>
      <c r="M14" s="25">
        <f t="shared" si="2"/>
        <v>0</v>
      </c>
      <c r="N14" s="25">
        <f t="shared" si="2"/>
        <v>0</v>
      </c>
      <c r="O14" s="25">
        <f t="shared" si="2"/>
        <v>181816</v>
      </c>
      <c r="P14" s="25">
        <f t="shared" si="2"/>
        <v>0</v>
      </c>
      <c r="Q14" s="25">
        <f t="shared" si="2"/>
        <v>22500</v>
      </c>
      <c r="R14" s="25">
        <f t="shared" si="2"/>
        <v>0</v>
      </c>
      <c r="S14" s="25">
        <f t="shared" si="2"/>
        <v>0</v>
      </c>
      <c r="T14" s="25">
        <f t="shared" si="2"/>
        <v>0</v>
      </c>
      <c r="U14" s="25">
        <f t="shared" si="2"/>
        <v>0</v>
      </c>
      <c r="V14" s="25">
        <f t="shared" si="2"/>
        <v>0</v>
      </c>
      <c r="W14" s="25">
        <f t="shared" si="2"/>
        <v>0</v>
      </c>
      <c r="X14" s="25">
        <f t="shared" si="2"/>
        <v>0</v>
      </c>
    </row>
    <row r="15" spans="1:1406" ht="21.75" customHeight="1" thickBot="1" x14ac:dyDescent="0.3">
      <c r="A15" s="24"/>
      <c r="B15" s="38"/>
      <c r="C15" s="78" t="s">
        <v>5</v>
      </c>
      <c r="D15" s="113"/>
      <c r="E15" s="114"/>
      <c r="F15" s="114"/>
      <c r="G15" s="115"/>
      <c r="H15" s="115"/>
      <c r="I15" s="115"/>
      <c r="J15" s="115"/>
      <c r="K15" s="116"/>
      <c r="L15" s="117"/>
      <c r="M15" s="118"/>
      <c r="N15" s="118"/>
      <c r="O15" s="118"/>
      <c r="P15" s="118"/>
      <c r="Q15" s="118"/>
      <c r="R15" s="119"/>
      <c r="S15" s="118"/>
      <c r="T15" s="118"/>
      <c r="U15" s="118"/>
      <c r="V15" s="118"/>
      <c r="W15" s="118"/>
      <c r="X15" s="118"/>
    </row>
    <row r="16" spans="1:1406" ht="18" customHeight="1" x14ac:dyDescent="0.25">
      <c r="A16" s="84">
        <v>1</v>
      </c>
      <c r="B16" s="346" t="s">
        <v>31</v>
      </c>
      <c r="C16" s="347"/>
      <c r="D16" s="109">
        <f t="shared" ref="D16:X16" si="3">SUM(D17:D22)</f>
        <v>16428</v>
      </c>
      <c r="E16" s="109">
        <f t="shared" si="3"/>
        <v>24010</v>
      </c>
      <c r="F16" s="109">
        <f t="shared" si="3"/>
        <v>25291.59</v>
      </c>
      <c r="G16" s="109">
        <f t="shared" si="3"/>
        <v>27151.22</v>
      </c>
      <c r="H16" s="109">
        <f t="shared" si="3"/>
        <v>30586</v>
      </c>
      <c r="I16" s="109">
        <f>SUM(I17:I22)</f>
        <v>30586</v>
      </c>
      <c r="J16" s="109">
        <f>SUM(J17:J22)</f>
        <v>30286</v>
      </c>
      <c r="K16" s="110">
        <f t="shared" si="3"/>
        <v>20363.415000000001</v>
      </c>
      <c r="L16" s="135">
        <f>SUM(L17:L22)</f>
        <v>30144.77</v>
      </c>
      <c r="M16" s="110">
        <f t="shared" si="3"/>
        <v>2642.97</v>
      </c>
      <c r="N16" s="110">
        <f t="shared" si="3"/>
        <v>2401.9699999999998</v>
      </c>
      <c r="O16" s="110">
        <f t="shared" si="3"/>
        <v>2401.9499999999998</v>
      </c>
      <c r="P16" s="110">
        <f t="shared" si="3"/>
        <v>2401.9699999999998</v>
      </c>
      <c r="Q16" s="110">
        <f t="shared" si="3"/>
        <v>3021.97</v>
      </c>
      <c r="R16" s="110">
        <f t="shared" si="3"/>
        <v>2401.9699999999998</v>
      </c>
      <c r="S16" s="110">
        <f t="shared" si="3"/>
        <v>2401.9699999999998</v>
      </c>
      <c r="T16" s="110">
        <f t="shared" si="3"/>
        <v>2401.9699999999998</v>
      </c>
      <c r="U16" s="110">
        <f t="shared" si="3"/>
        <v>2523.7800000000002</v>
      </c>
      <c r="V16" s="110">
        <f t="shared" si="3"/>
        <v>2401.75</v>
      </c>
      <c r="W16" s="110">
        <f t="shared" si="3"/>
        <v>2401.75</v>
      </c>
      <c r="X16" s="131">
        <f t="shared" si="3"/>
        <v>2401.75</v>
      </c>
    </row>
    <row r="17" spans="1:1406" ht="17.25" customHeight="1" x14ac:dyDescent="0.25">
      <c r="A17" s="343"/>
      <c r="B17" s="47">
        <v>1.1000000000000001</v>
      </c>
      <c r="C17" s="41" t="s">
        <v>32</v>
      </c>
      <c r="D17" s="31">
        <v>7626</v>
      </c>
      <c r="E17" s="143">
        <v>12624</v>
      </c>
      <c r="F17" s="32">
        <v>11659.5</v>
      </c>
      <c r="G17" s="137">
        <v>16000</v>
      </c>
      <c r="H17" s="138">
        <v>16000</v>
      </c>
      <c r="I17" s="138">
        <v>16000</v>
      </c>
      <c r="J17" s="275">
        <v>16000</v>
      </c>
      <c r="K17" s="139">
        <f t="shared" ref="K17:K22" si="4">+G17/12*$K$2</f>
        <v>12000</v>
      </c>
      <c r="L17" s="140">
        <f>SUM(M17:X17)</f>
        <v>16008</v>
      </c>
      <c r="M17" s="300">
        <v>1334</v>
      </c>
      <c r="N17" s="300">
        <v>1334</v>
      </c>
      <c r="O17" s="300">
        <v>1334</v>
      </c>
      <c r="P17" s="300">
        <v>1334</v>
      </c>
      <c r="Q17" s="300">
        <v>1334</v>
      </c>
      <c r="R17" s="300">
        <v>1334</v>
      </c>
      <c r="S17" s="300">
        <v>1334</v>
      </c>
      <c r="T17" s="300">
        <v>1334</v>
      </c>
      <c r="U17" s="300">
        <v>1334</v>
      </c>
      <c r="V17" s="300">
        <v>1334</v>
      </c>
      <c r="W17" s="300">
        <v>1334</v>
      </c>
      <c r="X17" s="300">
        <v>1334</v>
      </c>
    </row>
    <row r="18" spans="1:1406" ht="18" customHeight="1" x14ac:dyDescent="0.25">
      <c r="A18" s="343"/>
      <c r="B18" s="47">
        <v>1.2</v>
      </c>
      <c r="C18" s="42" t="s">
        <v>56</v>
      </c>
      <c r="D18" s="31">
        <f>8596+120</f>
        <v>8716</v>
      </c>
      <c r="E18" s="143">
        <v>8665</v>
      </c>
      <c r="F18" s="32">
        <v>11553.85</v>
      </c>
      <c r="G18" s="137">
        <v>8665</v>
      </c>
      <c r="H18" s="138">
        <v>12000</v>
      </c>
      <c r="I18" s="138">
        <v>12000</v>
      </c>
      <c r="J18" s="275">
        <v>12000</v>
      </c>
      <c r="K18" s="139">
        <f t="shared" si="4"/>
        <v>6498.75</v>
      </c>
      <c r="L18" s="140">
        <f>SUM(M18:X18)</f>
        <v>12033</v>
      </c>
      <c r="M18" s="141">
        <v>1002.75</v>
      </c>
      <c r="N18" s="141">
        <v>1002.75</v>
      </c>
      <c r="O18" s="141">
        <v>1002.75</v>
      </c>
      <c r="P18" s="141">
        <v>1002.75</v>
      </c>
      <c r="Q18" s="141">
        <v>1002.75</v>
      </c>
      <c r="R18" s="141">
        <v>1002.75</v>
      </c>
      <c r="S18" s="141">
        <v>1002.75</v>
      </c>
      <c r="T18" s="141">
        <v>1002.75</v>
      </c>
      <c r="U18" s="141">
        <v>1002.75</v>
      </c>
      <c r="V18" s="141">
        <v>1002.75</v>
      </c>
      <c r="W18" s="141">
        <v>1002.75</v>
      </c>
      <c r="X18" s="141">
        <v>1002.75</v>
      </c>
    </row>
    <row r="19" spans="1:1406" ht="18" customHeight="1" x14ac:dyDescent="0.25">
      <c r="A19" s="343"/>
      <c r="B19" s="47">
        <v>1.3</v>
      </c>
      <c r="C19" s="42" t="s">
        <v>6</v>
      </c>
      <c r="D19" s="31">
        <v>0</v>
      </c>
      <c r="E19" s="143">
        <f>1200+635</f>
        <v>1835</v>
      </c>
      <c r="F19" s="32">
        <v>1118.1500000000001</v>
      </c>
      <c r="G19" s="137">
        <v>1600</v>
      </c>
      <c r="H19" s="138">
        <v>1200</v>
      </c>
      <c r="I19" s="138">
        <v>1200</v>
      </c>
      <c r="J19" s="275">
        <v>1200</v>
      </c>
      <c r="K19" s="139">
        <f t="shared" si="4"/>
        <v>1200</v>
      </c>
      <c r="L19" s="140">
        <v>1200</v>
      </c>
      <c r="M19" s="141">
        <v>241</v>
      </c>
      <c r="N19" s="141"/>
      <c r="O19" s="141"/>
      <c r="P19" s="141"/>
      <c r="Q19" s="141">
        <v>620</v>
      </c>
      <c r="R19" s="141"/>
      <c r="S19" s="141"/>
      <c r="T19" s="141"/>
      <c r="U19" s="141"/>
      <c r="V19" s="141"/>
      <c r="W19" s="141"/>
      <c r="X19" s="141"/>
    </row>
    <row r="20" spans="1:1406" ht="18" customHeight="1" x14ac:dyDescent="0.25">
      <c r="A20" s="343"/>
      <c r="B20" s="47">
        <v>1.4</v>
      </c>
      <c r="C20" s="42" t="s">
        <v>33</v>
      </c>
      <c r="D20" s="31">
        <v>0</v>
      </c>
      <c r="E20" s="143">
        <v>800</v>
      </c>
      <c r="F20" s="143">
        <v>753.37</v>
      </c>
      <c r="G20" s="137">
        <v>800</v>
      </c>
      <c r="H20" s="138">
        <v>800</v>
      </c>
      <c r="I20" s="138">
        <v>800</v>
      </c>
      <c r="J20" s="275">
        <v>800</v>
      </c>
      <c r="K20" s="139">
        <f t="shared" si="4"/>
        <v>600</v>
      </c>
      <c r="L20" s="140">
        <f t="shared" ref="L19:L34" si="5">SUM(M20:X20)</f>
        <v>0</v>
      </c>
      <c r="M20" s="141"/>
      <c r="N20" s="141"/>
      <c r="O20" s="141"/>
      <c r="P20" s="141"/>
      <c r="Q20" s="141"/>
      <c r="R20" s="142"/>
      <c r="S20" s="141"/>
      <c r="T20" s="141"/>
      <c r="U20" s="141"/>
      <c r="V20" s="141"/>
      <c r="W20" s="141"/>
      <c r="X20" s="141"/>
    </row>
    <row r="21" spans="1:1406" ht="20.25" customHeight="1" x14ac:dyDescent="0.25">
      <c r="A21" s="343"/>
      <c r="B21" s="47">
        <v>1.5</v>
      </c>
      <c r="C21" s="42" t="s">
        <v>34</v>
      </c>
      <c r="D21" s="31">
        <v>86</v>
      </c>
      <c r="E21" s="143">
        <v>86</v>
      </c>
      <c r="F21" s="143">
        <v>86.22</v>
      </c>
      <c r="G21" s="137">
        <v>86.22</v>
      </c>
      <c r="H21" s="138">
        <v>86</v>
      </c>
      <c r="I21" s="138">
        <v>86</v>
      </c>
      <c r="J21" s="275">
        <v>86</v>
      </c>
      <c r="K21" s="139">
        <f t="shared" si="4"/>
        <v>64.664999999999992</v>
      </c>
      <c r="L21" s="140">
        <f t="shared" si="5"/>
        <v>781.74000000000012</v>
      </c>
      <c r="M21" s="141">
        <v>65.22</v>
      </c>
      <c r="N21" s="141">
        <v>65.22</v>
      </c>
      <c r="O21" s="141">
        <v>65.2</v>
      </c>
      <c r="P21" s="141">
        <v>65.22</v>
      </c>
      <c r="Q21" s="141">
        <v>65.22</v>
      </c>
      <c r="R21" s="142">
        <v>65.22</v>
      </c>
      <c r="S21" s="141">
        <v>65.22</v>
      </c>
      <c r="T21" s="141">
        <v>65.22</v>
      </c>
      <c r="U21" s="300">
        <v>65</v>
      </c>
      <c r="V21" s="300">
        <v>65</v>
      </c>
      <c r="W21" s="300">
        <v>65</v>
      </c>
      <c r="X21" s="300">
        <v>65</v>
      </c>
    </row>
    <row r="22" spans="1:1406" ht="18" customHeight="1" thickBot="1" x14ac:dyDescent="0.3">
      <c r="A22" s="343"/>
      <c r="B22" s="47">
        <v>1.6</v>
      </c>
      <c r="C22" s="42" t="s">
        <v>35</v>
      </c>
      <c r="D22" s="31">
        <v>0</v>
      </c>
      <c r="E22" s="143">
        <v>0</v>
      </c>
      <c r="F22" s="32">
        <v>120.5</v>
      </c>
      <c r="G22" s="137">
        <v>0</v>
      </c>
      <c r="H22" s="138">
        <v>500</v>
      </c>
      <c r="I22" s="138">
        <v>500</v>
      </c>
      <c r="J22" s="275">
        <v>200</v>
      </c>
      <c r="K22" s="139">
        <f t="shared" si="4"/>
        <v>0</v>
      </c>
      <c r="L22" s="140">
        <f t="shared" si="5"/>
        <v>122.03</v>
      </c>
      <c r="M22" s="141"/>
      <c r="N22" s="141"/>
      <c r="O22" s="141"/>
      <c r="P22" s="141"/>
      <c r="Q22" s="141"/>
      <c r="R22" s="141"/>
      <c r="S22" s="141"/>
      <c r="T22" s="141"/>
      <c r="U22" s="141">
        <v>122.03</v>
      </c>
      <c r="V22" s="141"/>
      <c r="W22" s="141"/>
      <c r="X22" s="141"/>
    </row>
    <row r="23" spans="1:1406" ht="18" customHeight="1" x14ac:dyDescent="0.25">
      <c r="A23" s="85">
        <v>2</v>
      </c>
      <c r="B23" s="79" t="s">
        <v>36</v>
      </c>
      <c r="C23" s="91"/>
      <c r="D23" s="80">
        <f t="shared" ref="D23:X23" si="6">SUM(D24:D26)</f>
        <v>116231</v>
      </c>
      <c r="E23" s="144">
        <f t="shared" si="6"/>
        <v>150000</v>
      </c>
      <c r="F23" s="144">
        <f t="shared" si="6"/>
        <v>159330.17000000001</v>
      </c>
      <c r="G23" s="144">
        <f t="shared" si="6"/>
        <v>150000</v>
      </c>
      <c r="H23" s="144">
        <f t="shared" si="6"/>
        <v>155000</v>
      </c>
      <c r="I23" s="144">
        <f>SUM(I24:I26)</f>
        <v>150000</v>
      </c>
      <c r="J23" s="144">
        <f>SUM(J24:J26)</f>
        <v>155000</v>
      </c>
      <c r="K23" s="145">
        <f t="shared" si="6"/>
        <v>112500</v>
      </c>
      <c r="L23" s="146">
        <f>SUM(L24:L26)</f>
        <v>146012.60999999999</v>
      </c>
      <c r="M23" s="144">
        <f t="shared" si="6"/>
        <v>12184.29</v>
      </c>
      <c r="N23" s="144">
        <f t="shared" si="6"/>
        <v>11915.43</v>
      </c>
      <c r="O23" s="144">
        <f t="shared" si="6"/>
        <v>11910.11</v>
      </c>
      <c r="P23" s="144">
        <f t="shared" si="6"/>
        <v>6649.87</v>
      </c>
      <c r="Q23" s="144">
        <f t="shared" si="6"/>
        <v>16527.580000000002</v>
      </c>
      <c r="R23" s="144">
        <f t="shared" si="6"/>
        <v>14004.23</v>
      </c>
      <c r="S23" s="144">
        <f t="shared" si="6"/>
        <v>11845.869999999999</v>
      </c>
      <c r="T23" s="144">
        <f t="shared" si="6"/>
        <v>11775.23</v>
      </c>
      <c r="U23" s="144">
        <f t="shared" si="6"/>
        <v>12300</v>
      </c>
      <c r="V23" s="144">
        <f t="shared" si="6"/>
        <v>12300</v>
      </c>
      <c r="W23" s="144">
        <f t="shared" si="6"/>
        <v>12300</v>
      </c>
      <c r="X23" s="144">
        <f t="shared" si="6"/>
        <v>12300</v>
      </c>
    </row>
    <row r="24" spans="1:1406" ht="19.5" customHeight="1" x14ac:dyDescent="0.25">
      <c r="A24" s="348"/>
      <c r="B24" s="47">
        <v>2.1</v>
      </c>
      <c r="C24" s="46" t="s">
        <v>37</v>
      </c>
      <c r="D24" s="30">
        <v>65312</v>
      </c>
      <c r="E24" s="147">
        <v>90000</v>
      </c>
      <c r="F24" s="147">
        <v>100653.63</v>
      </c>
      <c r="G24" s="138">
        <v>90000</v>
      </c>
      <c r="H24" s="138">
        <v>95000</v>
      </c>
      <c r="I24" s="138">
        <v>95000</v>
      </c>
      <c r="J24" s="275">
        <v>95000</v>
      </c>
      <c r="K24" s="139">
        <f>+G24/12*$K$2</f>
        <v>67500</v>
      </c>
      <c r="L24" s="140">
        <f>SUM(M24:X24)</f>
        <v>93540.22</v>
      </c>
      <c r="M24" s="148">
        <v>7714.69</v>
      </c>
      <c r="N24" s="148">
        <v>7621.87</v>
      </c>
      <c r="O24" s="148">
        <f>7658.27-200.75</f>
        <v>7457.52</v>
      </c>
      <c r="P24" s="148">
        <v>6649.87</v>
      </c>
      <c r="Q24" s="148">
        <v>7509.25</v>
      </c>
      <c r="R24" s="148">
        <v>9897.36</v>
      </c>
      <c r="S24" s="148">
        <v>7785.83</v>
      </c>
      <c r="T24" s="148">
        <v>7703.83</v>
      </c>
      <c r="U24" s="301">
        <v>7800</v>
      </c>
      <c r="V24" s="301">
        <v>7800</v>
      </c>
      <c r="W24" s="301">
        <v>7800</v>
      </c>
      <c r="X24" s="301">
        <v>7800</v>
      </c>
    </row>
    <row r="25" spans="1:1406" s="5" customFormat="1" ht="19.5" customHeight="1" x14ac:dyDescent="0.25">
      <c r="A25" s="349"/>
      <c r="B25" s="47">
        <v>2.2000000000000002</v>
      </c>
      <c r="C25" s="41" t="s">
        <v>38</v>
      </c>
      <c r="D25" s="31">
        <v>50919</v>
      </c>
      <c r="E25" s="149">
        <v>50000</v>
      </c>
      <c r="F25" s="149">
        <v>58676.54</v>
      </c>
      <c r="G25" s="150">
        <v>50000</v>
      </c>
      <c r="H25" s="151">
        <v>50000</v>
      </c>
      <c r="I25" s="350">
        <v>55000</v>
      </c>
      <c r="J25" s="276">
        <v>50000</v>
      </c>
      <c r="K25" s="139">
        <f>+G25/12*$K$2</f>
        <v>37500</v>
      </c>
      <c r="L25" s="140">
        <f>SUM(M25:X25)</f>
        <v>52472.39</v>
      </c>
      <c r="M25" s="153">
        <v>4469.6000000000004</v>
      </c>
      <c r="N25" s="153">
        <v>4293.5600000000004</v>
      </c>
      <c r="O25" s="153">
        <v>4452.59</v>
      </c>
      <c r="P25" s="153"/>
      <c r="Q25" s="153">
        <v>9018.33</v>
      </c>
      <c r="R25" s="153">
        <v>4106.87</v>
      </c>
      <c r="S25" s="153">
        <v>4060.04</v>
      </c>
      <c r="T25" s="153">
        <v>4071.4</v>
      </c>
      <c r="U25" s="316">
        <v>4500</v>
      </c>
      <c r="V25" s="316">
        <v>4500</v>
      </c>
      <c r="W25" s="316">
        <v>4500</v>
      </c>
      <c r="X25" s="316">
        <v>4500</v>
      </c>
      <c r="Y25" s="330"/>
      <c r="Z25" s="330"/>
      <c r="AA25" s="330"/>
      <c r="AB25" s="330"/>
      <c r="AC25" s="330"/>
      <c r="AD25" s="330"/>
      <c r="AE25" s="330"/>
      <c r="AF25" s="330"/>
      <c r="AG25" s="330"/>
      <c r="AH25" s="330"/>
      <c r="AI25" s="330"/>
      <c r="AJ25" s="330"/>
      <c r="AK25" s="330"/>
      <c r="AL25" s="330"/>
      <c r="AM25" s="330"/>
      <c r="AN25" s="330"/>
      <c r="AO25" s="330"/>
      <c r="AP25" s="330"/>
      <c r="AQ25" s="330"/>
      <c r="AR25" s="330"/>
      <c r="AS25" s="330"/>
      <c r="AT25" s="330"/>
      <c r="AU25" s="330"/>
      <c r="AV25" s="330"/>
      <c r="AW25" s="330"/>
      <c r="AX25" s="330"/>
      <c r="AY25" s="330"/>
      <c r="AZ25" s="330"/>
      <c r="BA25" s="330"/>
      <c r="BB25" s="330"/>
      <c r="BC25" s="330"/>
      <c r="BD25" s="330"/>
      <c r="BE25" s="330"/>
      <c r="BF25" s="330"/>
      <c r="BG25" s="330"/>
      <c r="BH25" s="330"/>
      <c r="BI25" s="330"/>
      <c r="BJ25" s="330"/>
      <c r="BK25" s="330"/>
      <c r="BL25" s="330"/>
      <c r="BM25" s="330"/>
      <c r="BN25" s="330"/>
      <c r="BO25" s="330"/>
      <c r="BP25" s="330"/>
      <c r="BQ25" s="330"/>
      <c r="BR25" s="330"/>
      <c r="BS25" s="330"/>
      <c r="BT25" s="330"/>
      <c r="BU25" s="330"/>
      <c r="BV25" s="330"/>
      <c r="BW25" s="330"/>
      <c r="BX25" s="330"/>
      <c r="BY25" s="330"/>
      <c r="BZ25" s="330"/>
      <c r="CA25" s="330"/>
      <c r="CB25" s="330"/>
      <c r="CC25" s="330"/>
      <c r="CD25" s="330"/>
      <c r="CE25" s="330"/>
      <c r="CF25" s="330"/>
      <c r="CG25" s="330"/>
      <c r="CH25" s="330"/>
      <c r="CI25" s="330"/>
      <c r="CJ25" s="330"/>
      <c r="CK25" s="330"/>
      <c r="CL25" s="330"/>
      <c r="CM25" s="330"/>
      <c r="CN25" s="330"/>
      <c r="CO25" s="330"/>
      <c r="CP25" s="330"/>
      <c r="CQ25" s="330"/>
      <c r="CR25" s="330"/>
      <c r="CS25" s="330"/>
      <c r="CT25" s="330"/>
      <c r="CU25" s="330"/>
      <c r="CV25" s="330"/>
      <c r="CW25" s="330"/>
      <c r="CX25" s="330"/>
      <c r="CY25" s="330"/>
      <c r="CZ25" s="330"/>
      <c r="DA25" s="330"/>
      <c r="DB25" s="330"/>
      <c r="DC25" s="330"/>
      <c r="DD25" s="330"/>
      <c r="DE25" s="330"/>
      <c r="DF25" s="330"/>
      <c r="DG25" s="330"/>
      <c r="DH25" s="330"/>
      <c r="DI25" s="330"/>
      <c r="DJ25" s="330"/>
      <c r="DK25" s="330"/>
      <c r="DL25" s="330"/>
      <c r="DM25" s="330"/>
      <c r="DN25" s="330"/>
      <c r="DO25" s="330"/>
      <c r="DP25" s="330"/>
      <c r="DQ25" s="330"/>
      <c r="DR25" s="330"/>
      <c r="DS25" s="330"/>
      <c r="DT25" s="330"/>
      <c r="DU25" s="330"/>
      <c r="DV25" s="330"/>
      <c r="DW25" s="330"/>
      <c r="DX25" s="330"/>
      <c r="DY25" s="330"/>
      <c r="DZ25" s="330"/>
      <c r="EA25" s="330"/>
      <c r="EB25" s="330"/>
      <c r="EC25" s="330"/>
      <c r="ED25" s="330"/>
      <c r="EE25" s="330"/>
      <c r="EF25" s="330"/>
      <c r="EG25" s="330"/>
      <c r="EH25" s="330"/>
      <c r="EI25" s="330"/>
      <c r="EJ25" s="330"/>
      <c r="EK25" s="330"/>
      <c r="EL25" s="330"/>
      <c r="EM25" s="330"/>
      <c r="EN25" s="330"/>
      <c r="EO25" s="330"/>
      <c r="EP25" s="330"/>
      <c r="EQ25" s="330"/>
      <c r="ER25" s="330"/>
      <c r="ES25" s="330"/>
      <c r="ET25" s="330"/>
      <c r="EU25" s="330"/>
      <c r="EV25" s="330"/>
      <c r="EW25" s="330"/>
      <c r="EX25" s="330"/>
      <c r="EY25" s="330"/>
      <c r="EZ25" s="330"/>
      <c r="FA25" s="330"/>
      <c r="FB25" s="330"/>
      <c r="FC25" s="330"/>
      <c r="FD25" s="330"/>
      <c r="FE25" s="330"/>
      <c r="FF25" s="330"/>
      <c r="FG25" s="330"/>
      <c r="FH25" s="330"/>
      <c r="FI25" s="330"/>
      <c r="FJ25" s="330"/>
      <c r="FK25" s="330"/>
      <c r="FL25" s="330"/>
      <c r="FM25" s="330"/>
      <c r="FN25" s="330"/>
      <c r="FO25" s="330"/>
      <c r="FP25" s="330"/>
      <c r="FQ25" s="330"/>
      <c r="FR25" s="330"/>
      <c r="FS25" s="330"/>
      <c r="FT25" s="330"/>
      <c r="FU25" s="330"/>
      <c r="FV25" s="330"/>
      <c r="FW25" s="330"/>
      <c r="FX25" s="330"/>
      <c r="FY25" s="330"/>
      <c r="FZ25" s="330"/>
      <c r="GA25" s="330"/>
      <c r="GB25" s="330"/>
      <c r="GC25" s="330"/>
      <c r="GD25" s="330"/>
      <c r="GE25" s="330"/>
      <c r="GF25" s="330"/>
      <c r="GG25" s="330"/>
      <c r="GH25" s="330"/>
      <c r="GI25" s="330"/>
      <c r="GJ25" s="330"/>
      <c r="GK25" s="330"/>
      <c r="GL25" s="330"/>
      <c r="GM25" s="330"/>
      <c r="GN25" s="330"/>
      <c r="GO25" s="330"/>
      <c r="GP25" s="330"/>
      <c r="GQ25" s="330"/>
      <c r="GR25" s="330"/>
      <c r="GS25" s="330"/>
      <c r="GT25" s="330"/>
      <c r="GU25" s="330"/>
      <c r="GV25" s="330"/>
      <c r="GW25" s="330"/>
      <c r="GX25" s="330"/>
      <c r="GY25" s="330"/>
      <c r="GZ25" s="330"/>
      <c r="HA25" s="330"/>
      <c r="HB25" s="330"/>
      <c r="HC25" s="330"/>
      <c r="HD25" s="330"/>
      <c r="HE25" s="330"/>
      <c r="HF25" s="330"/>
      <c r="HG25" s="330"/>
      <c r="HH25" s="330"/>
      <c r="HI25" s="330"/>
      <c r="HJ25" s="330"/>
      <c r="HK25" s="330"/>
      <c r="HL25" s="330"/>
      <c r="HM25" s="330"/>
      <c r="HN25" s="330"/>
      <c r="HO25" s="330"/>
      <c r="HP25" s="330"/>
      <c r="HQ25" s="330"/>
      <c r="HR25" s="330"/>
      <c r="HS25" s="330"/>
      <c r="HT25" s="330"/>
      <c r="HU25" s="330"/>
      <c r="HV25" s="330"/>
      <c r="HW25" s="330"/>
      <c r="HX25" s="330"/>
      <c r="HY25" s="330"/>
      <c r="HZ25" s="330"/>
      <c r="IA25" s="330"/>
      <c r="IB25" s="330"/>
      <c r="IC25" s="330"/>
      <c r="ID25" s="330"/>
      <c r="IE25" s="330"/>
      <c r="IF25" s="330"/>
      <c r="IG25" s="330"/>
      <c r="IH25" s="330"/>
      <c r="II25" s="330"/>
      <c r="IJ25" s="330"/>
      <c r="IK25" s="330"/>
      <c r="IL25" s="330"/>
      <c r="IM25" s="330"/>
      <c r="IN25" s="330"/>
      <c r="IO25" s="330"/>
      <c r="IP25" s="330"/>
      <c r="IQ25" s="330"/>
      <c r="IR25" s="330"/>
      <c r="IS25" s="330"/>
      <c r="IT25" s="330"/>
      <c r="IU25" s="330"/>
      <c r="IV25" s="330"/>
      <c r="IW25" s="330"/>
      <c r="IX25" s="330"/>
      <c r="IY25" s="330"/>
      <c r="IZ25" s="330"/>
      <c r="JA25" s="330"/>
      <c r="JB25" s="330"/>
      <c r="JC25" s="330"/>
      <c r="JD25" s="330"/>
      <c r="JE25" s="330"/>
      <c r="JF25" s="330"/>
      <c r="JG25" s="330"/>
      <c r="JH25" s="330"/>
      <c r="JI25" s="330"/>
      <c r="JJ25" s="330"/>
      <c r="JK25" s="330"/>
      <c r="JL25" s="330"/>
      <c r="JM25" s="330"/>
      <c r="JN25" s="330"/>
      <c r="JO25" s="330"/>
      <c r="JP25" s="330"/>
      <c r="JQ25" s="330"/>
      <c r="JR25" s="330"/>
      <c r="JS25" s="330"/>
      <c r="JT25" s="330"/>
      <c r="JU25" s="330"/>
      <c r="JV25" s="330"/>
      <c r="JW25" s="330"/>
      <c r="JX25" s="330"/>
      <c r="JY25" s="330"/>
      <c r="JZ25" s="330"/>
      <c r="KA25" s="330"/>
      <c r="KB25" s="330"/>
      <c r="KC25" s="330"/>
      <c r="KD25" s="330"/>
      <c r="KE25" s="330"/>
      <c r="KF25" s="330"/>
      <c r="KG25" s="330"/>
      <c r="KH25" s="330"/>
      <c r="KI25" s="330"/>
      <c r="KJ25" s="330"/>
      <c r="KK25" s="330"/>
      <c r="KL25" s="330"/>
      <c r="KM25" s="330"/>
      <c r="KN25" s="330"/>
      <c r="KO25" s="330"/>
      <c r="KP25" s="330"/>
      <c r="KQ25" s="330"/>
      <c r="KR25" s="330"/>
      <c r="KS25" s="330"/>
      <c r="KT25" s="330"/>
      <c r="KU25" s="330"/>
      <c r="KV25" s="330"/>
      <c r="KW25" s="330"/>
      <c r="KX25" s="330"/>
      <c r="KY25" s="330"/>
      <c r="KZ25" s="330"/>
      <c r="LA25" s="330"/>
      <c r="LB25" s="330"/>
      <c r="LC25" s="330"/>
      <c r="LD25" s="330"/>
      <c r="LE25" s="330"/>
      <c r="LF25" s="330"/>
      <c r="LG25" s="330"/>
      <c r="LH25" s="330"/>
      <c r="LI25" s="330"/>
      <c r="LJ25" s="330"/>
      <c r="LK25" s="330"/>
      <c r="LL25" s="330"/>
      <c r="LM25" s="330"/>
      <c r="LN25" s="330"/>
      <c r="LO25" s="330"/>
      <c r="LP25" s="330"/>
      <c r="LQ25" s="330"/>
      <c r="LR25" s="330"/>
      <c r="LS25" s="330"/>
      <c r="LT25" s="330"/>
      <c r="LU25" s="330"/>
      <c r="LV25" s="330"/>
      <c r="LW25" s="330"/>
      <c r="LX25" s="330"/>
      <c r="LY25" s="330"/>
      <c r="LZ25" s="330"/>
      <c r="MA25" s="330"/>
      <c r="MB25" s="330"/>
      <c r="MC25" s="330"/>
      <c r="MD25" s="330"/>
      <c r="ME25" s="330"/>
      <c r="MF25" s="330"/>
      <c r="MG25" s="330"/>
      <c r="MH25" s="330"/>
      <c r="MI25" s="330"/>
      <c r="MJ25" s="330"/>
      <c r="MK25" s="330"/>
      <c r="ML25" s="330"/>
      <c r="MM25" s="330"/>
      <c r="MN25" s="330"/>
      <c r="MO25" s="330"/>
      <c r="MP25" s="330"/>
      <c r="MQ25" s="330"/>
      <c r="MR25" s="330"/>
      <c r="MS25" s="330"/>
      <c r="MT25" s="330"/>
      <c r="MU25" s="330"/>
      <c r="MV25" s="330"/>
      <c r="MW25" s="330"/>
      <c r="MX25" s="330"/>
      <c r="MY25" s="330"/>
      <c r="MZ25" s="330"/>
      <c r="NA25" s="330"/>
      <c r="NB25" s="330"/>
      <c r="NC25" s="330"/>
      <c r="ND25" s="330"/>
      <c r="NE25" s="330"/>
      <c r="NF25" s="330"/>
      <c r="NG25" s="330"/>
      <c r="NH25" s="330"/>
      <c r="NI25" s="330"/>
      <c r="NJ25" s="330"/>
      <c r="NK25" s="330"/>
      <c r="NL25" s="330"/>
      <c r="NM25" s="330"/>
      <c r="NN25" s="330"/>
      <c r="NO25" s="330"/>
      <c r="NP25" s="330"/>
      <c r="NQ25" s="330"/>
      <c r="NR25" s="330"/>
      <c r="NS25" s="330"/>
      <c r="NT25" s="330"/>
      <c r="NU25" s="330"/>
      <c r="NV25" s="330"/>
      <c r="NW25" s="330"/>
      <c r="NX25" s="330"/>
      <c r="NY25" s="330"/>
      <c r="NZ25" s="330"/>
      <c r="OA25" s="330"/>
      <c r="OB25" s="330"/>
      <c r="OC25" s="330"/>
      <c r="OD25" s="330"/>
      <c r="OE25" s="330"/>
      <c r="OF25" s="330"/>
      <c r="OG25" s="330"/>
      <c r="OH25" s="330"/>
      <c r="OI25" s="330"/>
      <c r="OJ25" s="330"/>
      <c r="OK25" s="330"/>
      <c r="OL25" s="330"/>
      <c r="OM25" s="330"/>
      <c r="ON25" s="330"/>
      <c r="OO25" s="330"/>
      <c r="OP25" s="330"/>
      <c r="OQ25" s="330"/>
      <c r="OR25" s="330"/>
      <c r="OS25" s="330"/>
      <c r="OT25" s="330"/>
      <c r="OU25" s="330"/>
      <c r="OV25" s="330"/>
      <c r="OW25" s="330"/>
      <c r="OX25" s="330"/>
      <c r="OY25" s="330"/>
      <c r="OZ25" s="330"/>
      <c r="PA25" s="330"/>
      <c r="PB25" s="330"/>
      <c r="PC25" s="330"/>
      <c r="PD25" s="330"/>
      <c r="PE25" s="330"/>
      <c r="PF25" s="330"/>
      <c r="PG25" s="330"/>
      <c r="PH25" s="330"/>
      <c r="PI25" s="330"/>
      <c r="PJ25" s="330"/>
      <c r="PK25" s="330"/>
      <c r="PL25" s="330"/>
      <c r="PM25" s="330"/>
      <c r="PN25" s="330"/>
      <c r="PO25" s="330"/>
      <c r="PP25" s="330"/>
      <c r="PQ25" s="330"/>
      <c r="PR25" s="330"/>
      <c r="PS25" s="330"/>
      <c r="PT25" s="330"/>
      <c r="PU25" s="330"/>
      <c r="PV25" s="330"/>
      <c r="PW25" s="330"/>
      <c r="PX25" s="330"/>
      <c r="PY25" s="330"/>
      <c r="PZ25" s="330"/>
      <c r="QA25" s="330"/>
      <c r="QB25" s="330"/>
      <c r="QC25" s="330"/>
      <c r="QD25" s="330"/>
      <c r="QE25" s="330"/>
      <c r="QF25" s="330"/>
      <c r="QG25" s="330"/>
      <c r="QH25" s="330"/>
      <c r="QI25" s="330"/>
      <c r="QJ25" s="330"/>
      <c r="QK25" s="330"/>
      <c r="QL25" s="330"/>
      <c r="QM25" s="330"/>
      <c r="QN25" s="330"/>
      <c r="QO25" s="330"/>
      <c r="QP25" s="330"/>
      <c r="QQ25" s="330"/>
      <c r="QR25" s="330"/>
      <c r="QS25" s="330"/>
      <c r="QT25" s="330"/>
      <c r="QU25" s="330"/>
      <c r="QV25" s="330"/>
      <c r="QW25" s="330"/>
      <c r="QX25" s="330"/>
      <c r="QY25" s="330"/>
      <c r="QZ25" s="330"/>
      <c r="RA25" s="330"/>
      <c r="RB25" s="330"/>
      <c r="RC25" s="330"/>
      <c r="RD25" s="330"/>
      <c r="RE25" s="330"/>
      <c r="RF25" s="330"/>
      <c r="RG25" s="330"/>
      <c r="RH25" s="330"/>
      <c r="RI25" s="330"/>
      <c r="RJ25" s="330"/>
      <c r="RK25" s="330"/>
      <c r="RL25" s="330"/>
      <c r="RM25" s="330"/>
      <c r="RN25" s="330"/>
      <c r="RO25" s="330"/>
      <c r="RP25" s="330"/>
      <c r="RQ25" s="330"/>
      <c r="RR25" s="330"/>
      <c r="RS25" s="330"/>
      <c r="RT25" s="330"/>
      <c r="RU25" s="330"/>
      <c r="RV25" s="330"/>
      <c r="RW25" s="330"/>
      <c r="RX25" s="330"/>
      <c r="RY25" s="330"/>
      <c r="RZ25" s="330"/>
      <c r="SA25" s="330"/>
      <c r="SB25" s="330"/>
      <c r="SC25" s="330"/>
      <c r="SD25" s="330"/>
      <c r="SE25" s="330"/>
      <c r="SF25" s="330"/>
      <c r="SG25" s="330"/>
      <c r="SH25" s="330"/>
      <c r="SI25" s="330"/>
      <c r="SJ25" s="330"/>
      <c r="SK25" s="330"/>
      <c r="SL25" s="330"/>
      <c r="SM25" s="330"/>
      <c r="SN25" s="330"/>
      <c r="SO25" s="330"/>
      <c r="SP25" s="330"/>
      <c r="SQ25" s="330"/>
      <c r="SR25" s="330"/>
      <c r="SS25" s="330"/>
      <c r="ST25" s="330"/>
      <c r="SU25" s="330"/>
      <c r="SV25" s="330"/>
      <c r="SW25" s="330"/>
      <c r="SX25" s="330"/>
      <c r="SY25" s="330"/>
      <c r="SZ25" s="330"/>
      <c r="TA25" s="330"/>
      <c r="TB25" s="330"/>
      <c r="TC25" s="330"/>
      <c r="TD25" s="330"/>
      <c r="TE25" s="330"/>
      <c r="TF25" s="330"/>
      <c r="TG25" s="330"/>
      <c r="TH25" s="330"/>
      <c r="TI25" s="330"/>
      <c r="TJ25" s="330"/>
      <c r="TK25" s="330"/>
      <c r="TL25" s="330"/>
      <c r="TM25" s="330"/>
      <c r="TN25" s="330"/>
      <c r="TO25" s="330"/>
      <c r="TP25" s="330"/>
      <c r="TQ25" s="330"/>
      <c r="TR25" s="330"/>
      <c r="TS25" s="330"/>
      <c r="TT25" s="330"/>
      <c r="TU25" s="330"/>
      <c r="TV25" s="330"/>
      <c r="TW25" s="330"/>
      <c r="TX25" s="330"/>
      <c r="TY25" s="330"/>
      <c r="TZ25" s="330"/>
      <c r="UA25" s="330"/>
      <c r="UB25" s="330"/>
      <c r="UC25" s="330"/>
      <c r="UD25" s="330"/>
      <c r="UE25" s="330"/>
      <c r="UF25" s="330"/>
      <c r="UG25" s="330"/>
      <c r="UH25" s="330"/>
      <c r="UI25" s="330"/>
      <c r="UJ25" s="330"/>
      <c r="UK25" s="330"/>
      <c r="UL25" s="330"/>
      <c r="UM25" s="330"/>
      <c r="UN25" s="330"/>
      <c r="UO25" s="330"/>
      <c r="UP25" s="330"/>
      <c r="UQ25" s="330"/>
      <c r="UR25" s="330"/>
      <c r="US25" s="330"/>
      <c r="UT25" s="330"/>
      <c r="UU25" s="330"/>
      <c r="UV25" s="330"/>
      <c r="UW25" s="330"/>
      <c r="UX25" s="330"/>
      <c r="UY25" s="330"/>
      <c r="UZ25" s="330"/>
      <c r="VA25" s="330"/>
      <c r="VB25" s="330"/>
      <c r="VC25" s="330"/>
      <c r="VD25" s="330"/>
      <c r="VE25" s="330"/>
      <c r="VF25" s="330"/>
      <c r="VG25" s="330"/>
      <c r="VH25" s="330"/>
      <c r="VI25" s="330"/>
      <c r="VJ25" s="330"/>
      <c r="VK25" s="330"/>
      <c r="VL25" s="330"/>
      <c r="VM25" s="330"/>
      <c r="VN25" s="330"/>
      <c r="VO25" s="330"/>
      <c r="VP25" s="330"/>
      <c r="VQ25" s="330"/>
      <c r="VR25" s="330"/>
      <c r="VS25" s="330"/>
      <c r="VT25" s="330"/>
      <c r="VU25" s="330"/>
      <c r="VV25" s="330"/>
      <c r="VW25" s="330"/>
      <c r="VX25" s="330"/>
      <c r="VY25" s="330"/>
      <c r="VZ25" s="330"/>
      <c r="WA25" s="330"/>
      <c r="WB25" s="330"/>
      <c r="WC25" s="330"/>
      <c r="WD25" s="330"/>
      <c r="WE25" s="330"/>
      <c r="WF25" s="330"/>
      <c r="WG25" s="330"/>
      <c r="WH25" s="330"/>
      <c r="WI25" s="330"/>
      <c r="WJ25" s="330"/>
      <c r="WK25" s="330"/>
      <c r="WL25" s="330"/>
      <c r="WM25" s="330"/>
      <c r="WN25" s="330"/>
      <c r="WO25" s="330"/>
      <c r="WP25" s="330"/>
      <c r="WQ25" s="330"/>
      <c r="WR25" s="330"/>
      <c r="WS25" s="330"/>
      <c r="WT25" s="330"/>
      <c r="WU25" s="330"/>
      <c r="WV25" s="330"/>
      <c r="WW25" s="330"/>
      <c r="WX25" s="330"/>
      <c r="WY25" s="330"/>
      <c r="WZ25" s="330"/>
      <c r="XA25" s="330"/>
      <c r="XB25" s="330"/>
      <c r="XC25" s="330"/>
      <c r="XD25" s="330"/>
      <c r="XE25" s="330"/>
      <c r="XF25" s="330"/>
      <c r="XG25" s="330"/>
      <c r="XH25" s="330"/>
      <c r="XI25" s="330"/>
      <c r="XJ25" s="330"/>
      <c r="XK25" s="330"/>
      <c r="XL25" s="330"/>
      <c r="XM25" s="330"/>
      <c r="XN25" s="330"/>
      <c r="XO25" s="330"/>
      <c r="XP25" s="330"/>
      <c r="XQ25" s="330"/>
      <c r="XR25" s="330"/>
      <c r="XS25" s="330"/>
      <c r="XT25" s="330"/>
      <c r="XU25" s="330"/>
      <c r="XV25" s="330"/>
      <c r="XW25" s="330"/>
      <c r="XX25" s="330"/>
      <c r="XY25" s="330"/>
      <c r="XZ25" s="330"/>
      <c r="YA25" s="330"/>
      <c r="YB25" s="330"/>
      <c r="YC25" s="330"/>
      <c r="YD25" s="330"/>
      <c r="YE25" s="330"/>
      <c r="YF25" s="330"/>
      <c r="YG25" s="330"/>
      <c r="YH25" s="330"/>
      <c r="YI25" s="330"/>
      <c r="YJ25" s="330"/>
      <c r="YK25" s="330"/>
      <c r="YL25" s="330"/>
      <c r="YM25" s="330"/>
      <c r="YN25" s="330"/>
      <c r="YO25" s="330"/>
      <c r="YP25" s="330"/>
      <c r="YQ25" s="330"/>
      <c r="YR25" s="330"/>
      <c r="YS25" s="330"/>
      <c r="YT25" s="330"/>
      <c r="YU25" s="330"/>
      <c r="YV25" s="330"/>
      <c r="YW25" s="330"/>
      <c r="YX25" s="330"/>
      <c r="YY25" s="330"/>
      <c r="YZ25" s="330"/>
      <c r="ZA25" s="330"/>
      <c r="ZB25" s="330"/>
      <c r="ZC25" s="330"/>
      <c r="ZD25" s="330"/>
      <c r="ZE25" s="330"/>
      <c r="ZF25" s="330"/>
      <c r="ZG25" s="330"/>
      <c r="ZH25" s="330"/>
      <c r="ZI25" s="330"/>
      <c r="ZJ25" s="330"/>
      <c r="ZK25" s="330"/>
      <c r="ZL25" s="330"/>
      <c r="ZM25" s="330"/>
      <c r="ZN25" s="330"/>
      <c r="ZO25" s="330"/>
      <c r="ZP25" s="330"/>
      <c r="ZQ25" s="330"/>
      <c r="ZR25" s="330"/>
      <c r="ZS25" s="330"/>
      <c r="ZT25" s="330"/>
      <c r="ZU25" s="330"/>
      <c r="ZV25" s="330"/>
      <c r="ZW25" s="330"/>
      <c r="ZX25" s="330"/>
      <c r="ZY25" s="330"/>
      <c r="ZZ25" s="330"/>
      <c r="AAA25" s="330"/>
      <c r="AAB25" s="330"/>
      <c r="AAC25" s="330"/>
      <c r="AAD25" s="330"/>
      <c r="AAE25" s="330"/>
      <c r="AAF25" s="330"/>
      <c r="AAG25" s="330"/>
      <c r="AAH25" s="330"/>
      <c r="AAI25" s="330"/>
      <c r="AAJ25" s="330"/>
      <c r="AAK25" s="330"/>
      <c r="AAL25" s="330"/>
      <c r="AAM25" s="330"/>
      <c r="AAN25" s="330"/>
      <c r="AAO25" s="330"/>
      <c r="AAP25" s="330"/>
      <c r="AAQ25" s="330"/>
      <c r="AAR25" s="330"/>
      <c r="AAS25" s="330"/>
      <c r="AAT25" s="330"/>
      <c r="AAU25" s="330"/>
      <c r="AAV25" s="330"/>
      <c r="AAW25" s="330"/>
      <c r="AAX25" s="330"/>
      <c r="AAY25" s="330"/>
      <c r="AAZ25" s="330"/>
      <c r="ABA25" s="330"/>
      <c r="ABB25" s="330"/>
      <c r="ABC25" s="330"/>
      <c r="ABD25" s="330"/>
      <c r="ABE25" s="330"/>
      <c r="ABF25" s="330"/>
      <c r="ABG25" s="330"/>
      <c r="ABH25" s="330"/>
      <c r="ABI25" s="330"/>
      <c r="ABJ25" s="330"/>
      <c r="ABK25" s="330"/>
      <c r="ABL25" s="330"/>
      <c r="ABM25" s="330"/>
      <c r="ABN25" s="330"/>
      <c r="ABO25" s="330"/>
      <c r="ABP25" s="330"/>
      <c r="ABQ25" s="330"/>
      <c r="ABR25" s="330"/>
      <c r="ABS25" s="330"/>
      <c r="ABT25" s="330"/>
      <c r="ABU25" s="330"/>
      <c r="ABV25" s="330"/>
      <c r="ABW25" s="330"/>
      <c r="ABX25" s="330"/>
      <c r="ABY25" s="330"/>
      <c r="ABZ25" s="330"/>
      <c r="ACA25" s="330"/>
      <c r="ACB25" s="330"/>
      <c r="ACC25" s="330"/>
      <c r="ACD25" s="330"/>
      <c r="ACE25" s="330"/>
      <c r="ACF25" s="330"/>
      <c r="ACG25" s="330"/>
      <c r="ACH25" s="330"/>
      <c r="ACI25" s="330"/>
      <c r="ACJ25" s="330"/>
      <c r="ACK25" s="330"/>
      <c r="ACL25" s="330"/>
      <c r="ACM25" s="330"/>
      <c r="ACN25" s="330"/>
      <c r="ACO25" s="330"/>
      <c r="ACP25" s="330"/>
      <c r="ACQ25" s="330"/>
      <c r="ACR25" s="330"/>
      <c r="ACS25" s="330"/>
      <c r="ACT25" s="330"/>
      <c r="ACU25" s="330"/>
      <c r="ACV25" s="330"/>
      <c r="ACW25" s="330"/>
      <c r="ACX25" s="330"/>
      <c r="ACY25" s="330"/>
      <c r="ACZ25" s="330"/>
      <c r="ADA25" s="330"/>
      <c r="ADB25" s="330"/>
      <c r="ADC25" s="330"/>
      <c r="ADD25" s="330"/>
      <c r="ADE25" s="330"/>
      <c r="ADF25" s="330"/>
      <c r="ADG25" s="330"/>
      <c r="ADH25" s="330"/>
      <c r="ADI25" s="330"/>
      <c r="ADJ25" s="330"/>
      <c r="ADK25" s="330"/>
      <c r="ADL25" s="330"/>
      <c r="ADM25" s="330"/>
      <c r="ADN25" s="330"/>
      <c r="ADO25" s="330"/>
      <c r="ADP25" s="330"/>
      <c r="ADQ25" s="330"/>
      <c r="ADR25" s="330"/>
      <c r="ADS25" s="330"/>
      <c r="ADT25" s="330"/>
      <c r="ADU25" s="330"/>
      <c r="ADV25" s="330"/>
      <c r="ADW25" s="330"/>
      <c r="ADX25" s="330"/>
      <c r="ADY25" s="330"/>
      <c r="ADZ25" s="330"/>
      <c r="AEA25" s="330"/>
      <c r="AEB25" s="330"/>
      <c r="AEC25" s="330"/>
      <c r="AED25" s="330"/>
      <c r="AEE25" s="330"/>
      <c r="AEF25" s="330"/>
      <c r="AEG25" s="330"/>
      <c r="AEH25" s="330"/>
      <c r="AEI25" s="330"/>
      <c r="AEJ25" s="330"/>
      <c r="AEK25" s="330"/>
      <c r="AEL25" s="330"/>
      <c r="AEM25" s="330"/>
      <c r="AEN25" s="330"/>
      <c r="AEO25" s="330"/>
      <c r="AEP25" s="330"/>
      <c r="AEQ25" s="330"/>
      <c r="AER25" s="330"/>
      <c r="AES25" s="330"/>
      <c r="AET25" s="330"/>
      <c r="AEU25" s="330"/>
      <c r="AEV25" s="330"/>
      <c r="AEW25" s="330"/>
      <c r="AEX25" s="330"/>
      <c r="AEY25" s="330"/>
      <c r="AEZ25" s="330"/>
      <c r="AFA25" s="330"/>
      <c r="AFB25" s="330"/>
      <c r="AFC25" s="330"/>
      <c r="AFD25" s="330"/>
      <c r="AFE25" s="330"/>
      <c r="AFF25" s="330"/>
      <c r="AFG25" s="330"/>
      <c r="AFH25" s="330"/>
      <c r="AFI25" s="330"/>
      <c r="AFJ25" s="330"/>
      <c r="AFK25" s="330"/>
      <c r="AFL25" s="330"/>
      <c r="AFM25" s="330"/>
      <c r="AFN25" s="330"/>
      <c r="AFO25" s="330"/>
      <c r="AFP25" s="330"/>
      <c r="AFQ25" s="330"/>
      <c r="AFR25" s="330"/>
      <c r="AFS25" s="330"/>
      <c r="AFT25" s="330"/>
      <c r="AFU25" s="330"/>
      <c r="AFV25" s="330"/>
      <c r="AFW25" s="330"/>
      <c r="AFX25" s="330"/>
      <c r="AFY25" s="330"/>
      <c r="AFZ25" s="330"/>
      <c r="AGA25" s="330"/>
      <c r="AGB25" s="330"/>
      <c r="AGC25" s="330"/>
      <c r="AGD25" s="330"/>
      <c r="AGE25" s="330"/>
      <c r="AGF25" s="330"/>
      <c r="AGG25" s="330"/>
      <c r="AGH25" s="330"/>
      <c r="AGI25" s="330"/>
      <c r="AGJ25" s="330"/>
      <c r="AGK25" s="330"/>
      <c r="AGL25" s="330"/>
      <c r="AGM25" s="330"/>
      <c r="AGN25" s="330"/>
      <c r="AGO25" s="330"/>
      <c r="AGP25" s="330"/>
      <c r="AGQ25" s="330"/>
      <c r="AGR25" s="330"/>
      <c r="AGS25" s="330"/>
      <c r="AGT25" s="330"/>
      <c r="AGU25" s="330"/>
      <c r="AGV25" s="330"/>
      <c r="AGW25" s="330"/>
      <c r="AGX25" s="330"/>
      <c r="AGY25" s="330"/>
      <c r="AGZ25" s="330"/>
      <c r="AHA25" s="330"/>
      <c r="AHB25" s="330"/>
      <c r="AHC25" s="330"/>
      <c r="AHD25" s="330"/>
      <c r="AHE25" s="330"/>
      <c r="AHF25" s="330"/>
      <c r="AHG25" s="330"/>
      <c r="AHH25" s="330"/>
      <c r="AHI25" s="330"/>
      <c r="AHJ25" s="330"/>
      <c r="AHK25" s="330"/>
      <c r="AHL25" s="330"/>
      <c r="AHM25" s="330"/>
      <c r="AHN25" s="330"/>
      <c r="AHO25" s="330"/>
      <c r="AHP25" s="330"/>
      <c r="AHQ25" s="330"/>
      <c r="AHR25" s="330"/>
      <c r="AHS25" s="330"/>
      <c r="AHT25" s="330"/>
      <c r="AHU25" s="330"/>
      <c r="AHV25" s="330"/>
      <c r="AHW25" s="330"/>
      <c r="AHX25" s="330"/>
      <c r="AHY25" s="330"/>
      <c r="AHZ25" s="330"/>
      <c r="AIA25" s="330"/>
      <c r="AIB25" s="330"/>
      <c r="AIC25" s="330"/>
      <c r="AID25" s="330"/>
      <c r="AIE25" s="330"/>
      <c r="AIF25" s="330"/>
      <c r="AIG25" s="330"/>
      <c r="AIH25" s="330"/>
      <c r="AII25" s="330"/>
      <c r="AIJ25" s="330"/>
      <c r="AIK25" s="330"/>
      <c r="AIL25" s="330"/>
      <c r="AIM25" s="330"/>
      <c r="AIN25" s="330"/>
      <c r="AIO25" s="330"/>
      <c r="AIP25" s="330"/>
      <c r="AIQ25" s="330"/>
      <c r="AIR25" s="330"/>
      <c r="AIS25" s="330"/>
      <c r="AIT25" s="330"/>
      <c r="AIU25" s="330"/>
      <c r="AIV25" s="330"/>
      <c r="AIW25" s="330"/>
      <c r="AIX25" s="330"/>
      <c r="AIY25" s="330"/>
      <c r="AIZ25" s="330"/>
      <c r="AJA25" s="330"/>
      <c r="AJB25" s="330"/>
      <c r="AJC25" s="330"/>
      <c r="AJD25" s="330"/>
      <c r="AJE25" s="330"/>
      <c r="AJF25" s="330"/>
      <c r="AJG25" s="330"/>
      <c r="AJH25" s="330"/>
      <c r="AJI25" s="330"/>
      <c r="AJJ25" s="330"/>
      <c r="AJK25" s="330"/>
      <c r="AJL25" s="330"/>
      <c r="AJM25" s="330"/>
      <c r="AJN25" s="330"/>
      <c r="AJO25" s="330"/>
      <c r="AJP25" s="330"/>
      <c r="AJQ25" s="330"/>
      <c r="AJR25" s="330"/>
      <c r="AJS25" s="330"/>
      <c r="AJT25" s="330"/>
      <c r="AJU25" s="330"/>
      <c r="AJV25" s="330"/>
      <c r="AJW25" s="330"/>
      <c r="AJX25" s="330"/>
      <c r="AJY25" s="330"/>
      <c r="AJZ25" s="330"/>
      <c r="AKA25" s="330"/>
      <c r="AKB25" s="330"/>
      <c r="AKC25" s="330"/>
      <c r="AKD25" s="330"/>
      <c r="AKE25" s="330"/>
      <c r="AKF25" s="330"/>
      <c r="AKG25" s="330"/>
      <c r="AKH25" s="330"/>
      <c r="AKI25" s="330"/>
      <c r="AKJ25" s="330"/>
      <c r="AKK25" s="330"/>
      <c r="AKL25" s="330"/>
      <c r="AKM25" s="330"/>
      <c r="AKN25" s="330"/>
      <c r="AKO25" s="330"/>
      <c r="AKP25" s="330"/>
      <c r="AKQ25" s="330"/>
      <c r="AKR25" s="330"/>
      <c r="AKS25" s="330"/>
      <c r="AKT25" s="330"/>
      <c r="AKU25" s="330"/>
      <c r="AKV25" s="330"/>
      <c r="AKW25" s="330"/>
      <c r="AKX25" s="330"/>
      <c r="AKY25" s="330"/>
      <c r="AKZ25" s="330"/>
      <c r="ALA25" s="330"/>
      <c r="ALB25" s="330"/>
      <c r="ALC25" s="330"/>
      <c r="ALD25" s="330"/>
      <c r="ALE25" s="330"/>
      <c r="ALF25" s="330"/>
      <c r="ALG25" s="330"/>
      <c r="ALH25" s="330"/>
      <c r="ALI25" s="330"/>
      <c r="ALJ25" s="330"/>
      <c r="ALK25" s="330"/>
      <c r="ALL25" s="330"/>
      <c r="ALM25" s="330"/>
      <c r="ALN25" s="330"/>
      <c r="ALO25" s="330"/>
      <c r="ALP25" s="330"/>
      <c r="ALQ25" s="330"/>
      <c r="ALR25" s="330"/>
      <c r="ALS25" s="330"/>
      <c r="ALT25" s="330"/>
      <c r="ALU25" s="330"/>
      <c r="ALV25" s="330"/>
      <c r="ALW25" s="330"/>
      <c r="ALX25" s="330"/>
      <c r="ALY25" s="330"/>
      <c r="ALZ25" s="330"/>
      <c r="AMA25" s="330"/>
      <c r="AMB25" s="330"/>
      <c r="AMC25" s="330"/>
      <c r="AMD25" s="330"/>
      <c r="AME25" s="330"/>
      <c r="AMF25" s="330"/>
      <c r="AMG25" s="330"/>
      <c r="AMH25" s="330"/>
      <c r="AMI25" s="330"/>
      <c r="AMJ25" s="330"/>
      <c r="AMK25" s="330"/>
      <c r="AML25" s="330"/>
      <c r="AMM25" s="330"/>
      <c r="AMN25" s="330"/>
      <c r="AMO25" s="330"/>
      <c r="AMP25" s="330"/>
      <c r="AMQ25" s="330"/>
      <c r="AMR25" s="330"/>
      <c r="AMS25" s="330"/>
      <c r="AMT25" s="330"/>
      <c r="AMU25" s="330"/>
      <c r="AMV25" s="330"/>
      <c r="AMW25" s="330"/>
      <c r="AMX25" s="330"/>
      <c r="AMY25" s="330"/>
      <c r="AMZ25" s="330"/>
      <c r="ANA25" s="330"/>
      <c r="ANB25" s="330"/>
      <c r="ANC25" s="330"/>
      <c r="AND25" s="330"/>
      <c r="ANE25" s="330"/>
      <c r="ANF25" s="330"/>
      <c r="ANG25" s="330"/>
      <c r="ANH25" s="330"/>
      <c r="ANI25" s="330"/>
      <c r="ANJ25" s="330"/>
      <c r="ANK25" s="330"/>
      <c r="ANL25" s="330"/>
      <c r="ANM25" s="330"/>
      <c r="ANN25" s="330"/>
      <c r="ANO25" s="330"/>
      <c r="ANP25" s="330"/>
      <c r="ANQ25" s="330"/>
      <c r="ANR25" s="330"/>
      <c r="ANS25" s="330"/>
      <c r="ANT25" s="330"/>
      <c r="ANU25" s="330"/>
      <c r="ANV25" s="330"/>
      <c r="ANW25" s="330"/>
      <c r="ANX25" s="330"/>
      <c r="ANY25" s="330"/>
      <c r="ANZ25" s="330"/>
      <c r="AOA25" s="330"/>
      <c r="AOB25" s="330"/>
      <c r="AOC25" s="330"/>
      <c r="AOD25" s="330"/>
      <c r="AOE25" s="330"/>
      <c r="AOF25" s="330"/>
      <c r="AOG25" s="330"/>
      <c r="AOH25" s="330"/>
      <c r="AOI25" s="330"/>
      <c r="AOJ25" s="330"/>
      <c r="AOK25" s="330"/>
      <c r="AOL25" s="330"/>
      <c r="AOM25" s="330"/>
      <c r="AON25" s="330"/>
      <c r="AOO25" s="330"/>
      <c r="AOP25" s="330"/>
      <c r="AOQ25" s="330"/>
      <c r="AOR25" s="330"/>
      <c r="AOS25" s="330"/>
      <c r="AOT25" s="330"/>
      <c r="AOU25" s="330"/>
      <c r="AOV25" s="330"/>
      <c r="AOW25" s="330"/>
      <c r="AOX25" s="330"/>
      <c r="AOY25" s="330"/>
      <c r="AOZ25" s="330"/>
      <c r="APA25" s="330"/>
      <c r="APB25" s="330"/>
      <c r="APC25" s="330"/>
      <c r="APD25" s="330"/>
      <c r="APE25" s="330"/>
      <c r="APF25" s="330"/>
      <c r="APG25" s="330"/>
      <c r="APH25" s="330"/>
      <c r="API25" s="330"/>
      <c r="APJ25" s="330"/>
      <c r="APK25" s="330"/>
      <c r="APL25" s="330"/>
      <c r="APM25" s="330"/>
      <c r="APN25" s="330"/>
      <c r="APO25" s="330"/>
      <c r="APP25" s="330"/>
      <c r="APQ25" s="330"/>
      <c r="APR25" s="330"/>
      <c r="APS25" s="330"/>
      <c r="APT25" s="330"/>
      <c r="APU25" s="330"/>
      <c r="APV25" s="330"/>
      <c r="APW25" s="330"/>
      <c r="APX25" s="330"/>
      <c r="APY25" s="330"/>
      <c r="APZ25" s="330"/>
      <c r="AQA25" s="330"/>
      <c r="AQB25" s="330"/>
      <c r="AQC25" s="330"/>
      <c r="AQD25" s="330"/>
      <c r="AQE25" s="330"/>
      <c r="AQF25" s="330"/>
      <c r="AQG25" s="330"/>
      <c r="AQH25" s="330"/>
      <c r="AQI25" s="330"/>
      <c r="AQJ25" s="330"/>
      <c r="AQK25" s="330"/>
      <c r="AQL25" s="330"/>
      <c r="AQM25" s="330"/>
      <c r="AQN25" s="330"/>
      <c r="AQO25" s="330"/>
      <c r="AQP25" s="330"/>
      <c r="AQQ25" s="330"/>
      <c r="AQR25" s="330"/>
      <c r="AQS25" s="330"/>
      <c r="AQT25" s="330"/>
      <c r="AQU25" s="330"/>
      <c r="AQV25" s="330"/>
      <c r="AQW25" s="330"/>
      <c r="AQX25" s="330"/>
      <c r="AQY25" s="330"/>
      <c r="AQZ25" s="330"/>
      <c r="ARA25" s="330"/>
      <c r="ARB25" s="330"/>
      <c r="ARC25" s="330"/>
      <c r="ARD25" s="330"/>
      <c r="ARE25" s="330"/>
      <c r="ARF25" s="330"/>
      <c r="ARG25" s="330"/>
      <c r="ARH25" s="330"/>
      <c r="ARI25" s="330"/>
      <c r="ARJ25" s="330"/>
      <c r="ARK25" s="330"/>
      <c r="ARL25" s="330"/>
      <c r="ARM25" s="330"/>
      <c r="ARN25" s="330"/>
      <c r="ARO25" s="330"/>
      <c r="ARP25" s="330"/>
      <c r="ARQ25" s="330"/>
      <c r="ARR25" s="330"/>
      <c r="ARS25" s="330"/>
      <c r="ART25" s="330"/>
      <c r="ARU25" s="330"/>
      <c r="ARV25" s="330"/>
      <c r="ARW25" s="330"/>
      <c r="ARX25" s="330"/>
      <c r="ARY25" s="330"/>
      <c r="ARZ25" s="330"/>
      <c r="ASA25" s="330"/>
      <c r="ASB25" s="330"/>
      <c r="ASC25" s="330"/>
      <c r="ASD25" s="330"/>
      <c r="ASE25" s="330"/>
      <c r="ASF25" s="330"/>
      <c r="ASG25" s="330"/>
      <c r="ASH25" s="330"/>
      <c r="ASI25" s="330"/>
      <c r="ASJ25" s="330"/>
      <c r="ASK25" s="330"/>
      <c r="ASL25" s="330"/>
      <c r="ASM25" s="330"/>
      <c r="ASN25" s="330"/>
      <c r="ASO25" s="330"/>
      <c r="ASP25" s="330"/>
      <c r="ASQ25" s="330"/>
      <c r="ASR25" s="330"/>
      <c r="ASS25" s="330"/>
      <c r="AST25" s="330"/>
      <c r="ASU25" s="330"/>
      <c r="ASV25" s="330"/>
      <c r="ASW25" s="330"/>
      <c r="ASX25" s="330"/>
      <c r="ASY25" s="330"/>
      <c r="ASZ25" s="330"/>
      <c r="ATA25" s="330"/>
      <c r="ATB25" s="330"/>
      <c r="ATC25" s="330"/>
      <c r="ATD25" s="330"/>
      <c r="ATE25" s="330"/>
      <c r="ATF25" s="330"/>
      <c r="ATG25" s="330"/>
      <c r="ATH25" s="330"/>
      <c r="ATI25" s="330"/>
      <c r="ATJ25" s="330"/>
      <c r="ATK25" s="330"/>
      <c r="ATL25" s="330"/>
      <c r="ATM25" s="330"/>
      <c r="ATN25" s="330"/>
      <c r="ATO25" s="330"/>
      <c r="ATP25" s="330"/>
      <c r="ATQ25" s="330"/>
      <c r="ATR25" s="330"/>
      <c r="ATS25" s="330"/>
      <c r="ATT25" s="330"/>
      <c r="ATU25" s="330"/>
      <c r="ATV25" s="330"/>
      <c r="ATW25" s="330"/>
      <c r="ATX25" s="330"/>
      <c r="ATY25" s="330"/>
      <c r="ATZ25" s="330"/>
      <c r="AUA25" s="330"/>
      <c r="AUB25" s="330"/>
      <c r="AUC25" s="330"/>
      <c r="AUD25" s="330"/>
      <c r="AUE25" s="330"/>
      <c r="AUF25" s="330"/>
      <c r="AUG25" s="330"/>
      <c r="AUH25" s="330"/>
      <c r="AUI25" s="330"/>
      <c r="AUJ25" s="330"/>
      <c r="AUK25" s="330"/>
      <c r="AUL25" s="330"/>
      <c r="AUM25" s="330"/>
      <c r="AUN25" s="330"/>
      <c r="AUO25" s="330"/>
      <c r="AUP25" s="330"/>
      <c r="AUQ25" s="330"/>
      <c r="AUR25" s="330"/>
      <c r="AUS25" s="330"/>
      <c r="AUT25" s="330"/>
      <c r="AUU25" s="330"/>
      <c r="AUV25" s="330"/>
      <c r="AUW25" s="330"/>
      <c r="AUX25" s="330"/>
      <c r="AUY25" s="330"/>
      <c r="AUZ25" s="330"/>
      <c r="AVA25" s="330"/>
      <c r="AVB25" s="330"/>
      <c r="AVC25" s="330"/>
      <c r="AVD25" s="330"/>
      <c r="AVE25" s="330"/>
      <c r="AVF25" s="330"/>
      <c r="AVG25" s="330"/>
      <c r="AVH25" s="330"/>
      <c r="AVI25" s="330"/>
      <c r="AVJ25" s="330"/>
      <c r="AVK25" s="330"/>
      <c r="AVL25" s="330"/>
      <c r="AVM25" s="330"/>
      <c r="AVN25" s="330"/>
      <c r="AVO25" s="330"/>
      <c r="AVP25" s="330"/>
      <c r="AVQ25" s="330"/>
      <c r="AVR25" s="330"/>
      <c r="AVS25" s="330"/>
      <c r="AVT25" s="330"/>
      <c r="AVU25" s="330"/>
      <c r="AVV25" s="330"/>
      <c r="AVW25" s="330"/>
      <c r="AVX25" s="330"/>
      <c r="AVY25" s="330"/>
      <c r="AVZ25" s="330"/>
      <c r="AWA25" s="330"/>
      <c r="AWB25" s="330"/>
      <c r="AWC25" s="330"/>
      <c r="AWD25" s="330"/>
      <c r="AWE25" s="330"/>
      <c r="AWF25" s="330"/>
      <c r="AWG25" s="330"/>
      <c r="AWH25" s="330"/>
      <c r="AWI25" s="330"/>
      <c r="AWJ25" s="330"/>
      <c r="AWK25" s="330"/>
      <c r="AWL25" s="330"/>
      <c r="AWM25" s="330"/>
      <c r="AWN25" s="330"/>
      <c r="AWO25" s="330"/>
      <c r="AWP25" s="330"/>
      <c r="AWQ25" s="330"/>
      <c r="AWR25" s="330"/>
      <c r="AWS25" s="330"/>
      <c r="AWT25" s="330"/>
      <c r="AWU25" s="330"/>
      <c r="AWV25" s="330"/>
      <c r="AWW25" s="330"/>
      <c r="AWX25" s="330"/>
      <c r="AWY25" s="330"/>
      <c r="AWZ25" s="330"/>
      <c r="AXA25" s="330"/>
      <c r="AXB25" s="330"/>
      <c r="AXC25" s="330"/>
      <c r="AXD25" s="330"/>
      <c r="AXE25" s="330"/>
      <c r="AXF25" s="330"/>
      <c r="AXG25" s="330"/>
      <c r="AXH25" s="330"/>
      <c r="AXI25" s="330"/>
      <c r="AXJ25" s="330"/>
      <c r="AXK25" s="330"/>
      <c r="AXL25" s="330"/>
      <c r="AXM25" s="330"/>
      <c r="AXN25" s="330"/>
      <c r="AXO25" s="330"/>
      <c r="AXP25" s="330"/>
      <c r="AXQ25" s="330"/>
      <c r="AXR25" s="330"/>
      <c r="AXS25" s="330"/>
      <c r="AXT25" s="330"/>
      <c r="AXU25" s="330"/>
      <c r="AXV25" s="330"/>
      <c r="AXW25" s="330"/>
      <c r="AXX25" s="330"/>
      <c r="AXY25" s="330"/>
      <c r="AXZ25" s="330"/>
      <c r="AYA25" s="330"/>
      <c r="AYB25" s="330"/>
      <c r="AYC25" s="330"/>
      <c r="AYD25" s="330"/>
      <c r="AYE25" s="330"/>
      <c r="AYF25" s="330"/>
      <c r="AYG25" s="330"/>
      <c r="AYH25" s="330"/>
      <c r="AYI25" s="330"/>
      <c r="AYJ25" s="330"/>
      <c r="AYK25" s="330"/>
      <c r="AYL25" s="330"/>
      <c r="AYM25" s="330"/>
      <c r="AYN25" s="330"/>
      <c r="AYO25" s="330"/>
      <c r="AYP25" s="330"/>
      <c r="AYQ25" s="330"/>
      <c r="AYR25" s="330"/>
      <c r="AYS25" s="330"/>
      <c r="AYT25" s="330"/>
      <c r="AYU25" s="330"/>
      <c r="AYV25" s="330"/>
      <c r="AYW25" s="330"/>
      <c r="AYX25" s="330"/>
      <c r="AYY25" s="330"/>
      <c r="AYZ25" s="330"/>
      <c r="AZA25" s="330"/>
      <c r="AZB25" s="330"/>
      <c r="AZC25" s="330"/>
      <c r="AZD25" s="330"/>
      <c r="AZE25" s="330"/>
      <c r="AZF25" s="330"/>
      <c r="AZG25" s="330"/>
      <c r="AZH25" s="330"/>
      <c r="AZI25" s="330"/>
      <c r="AZJ25" s="330"/>
      <c r="AZK25" s="330"/>
      <c r="AZL25" s="330"/>
      <c r="AZM25" s="330"/>
      <c r="AZN25" s="330"/>
      <c r="AZO25" s="330"/>
      <c r="AZP25" s="330"/>
      <c r="AZQ25" s="330"/>
      <c r="AZR25" s="330"/>
      <c r="AZS25" s="330"/>
      <c r="AZT25" s="330"/>
      <c r="AZU25" s="330"/>
      <c r="AZV25" s="330"/>
      <c r="AZW25" s="330"/>
      <c r="AZX25" s="330"/>
      <c r="AZY25" s="330"/>
      <c r="AZZ25" s="330"/>
      <c r="BAA25" s="330"/>
      <c r="BAB25" s="330"/>
      <c r="BAC25" s="330"/>
      <c r="BAD25" s="330"/>
      <c r="BAE25" s="330"/>
      <c r="BAF25" s="330"/>
      <c r="BAG25" s="330"/>
      <c r="BAH25" s="330"/>
      <c r="BAI25" s="330"/>
      <c r="BAJ25" s="330"/>
      <c r="BAK25" s="330"/>
      <c r="BAL25" s="330"/>
      <c r="BAM25" s="330"/>
      <c r="BAN25" s="330"/>
      <c r="BAO25" s="330"/>
      <c r="BAP25" s="330"/>
      <c r="BAQ25" s="330"/>
      <c r="BAR25" s="330"/>
      <c r="BAS25" s="330"/>
      <c r="BAT25" s="330"/>
      <c r="BAU25" s="330"/>
      <c r="BAV25" s="330"/>
      <c r="BAW25" s="330"/>
      <c r="BAX25" s="330"/>
      <c r="BAY25" s="330"/>
      <c r="BAZ25" s="330"/>
      <c r="BBA25" s="330"/>
      <c r="BBB25" s="330"/>
    </row>
    <row r="26" spans="1:1406" ht="18.75" customHeight="1" thickBot="1" x14ac:dyDescent="0.3">
      <c r="A26" s="349"/>
      <c r="B26" s="47">
        <v>2.2999999999999998</v>
      </c>
      <c r="C26" s="41" t="s">
        <v>57</v>
      </c>
      <c r="D26" s="31">
        <v>0</v>
      </c>
      <c r="E26" s="143">
        <v>10000</v>
      </c>
      <c r="F26" s="32">
        <v>0</v>
      </c>
      <c r="G26" s="137">
        <v>10000</v>
      </c>
      <c r="H26" s="138">
        <v>10000</v>
      </c>
      <c r="I26" s="351"/>
      <c r="J26" s="275">
        <v>10000</v>
      </c>
      <c r="K26" s="139">
        <f>+G26/12*$K$2</f>
        <v>7500</v>
      </c>
      <c r="L26" s="327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</row>
    <row r="27" spans="1:1406" ht="18" customHeight="1" x14ac:dyDescent="0.25">
      <c r="A27" s="85">
        <v>3</v>
      </c>
      <c r="B27" s="79" t="s">
        <v>39</v>
      </c>
      <c r="C27" s="81"/>
      <c r="D27" s="83">
        <f>SUM(D28:D32)</f>
        <v>17306</v>
      </c>
      <c r="E27" s="154">
        <f t="shared" ref="E27:X27" si="7">SUM(E28:E32)</f>
        <v>4650</v>
      </c>
      <c r="F27" s="154">
        <f t="shared" si="7"/>
        <v>7340.4300000000012</v>
      </c>
      <c r="G27" s="154">
        <f t="shared" si="7"/>
        <v>5866</v>
      </c>
      <c r="H27" s="154">
        <f t="shared" si="7"/>
        <v>7336</v>
      </c>
      <c r="I27" s="154">
        <f>SUM(I28:I32)</f>
        <v>7000</v>
      </c>
      <c r="J27" s="154">
        <f>SUM(J28:J32)</f>
        <v>8000</v>
      </c>
      <c r="K27" s="155">
        <f t="shared" si="7"/>
        <v>4399.5</v>
      </c>
      <c r="L27" s="156">
        <f t="shared" si="7"/>
        <v>6783.66</v>
      </c>
      <c r="M27" s="154">
        <f t="shared" si="7"/>
        <v>855.08</v>
      </c>
      <c r="N27" s="154">
        <f t="shared" si="7"/>
        <v>19.36</v>
      </c>
      <c r="O27" s="154">
        <f t="shared" si="7"/>
        <v>575.28</v>
      </c>
      <c r="P27" s="154">
        <f t="shared" si="7"/>
        <v>0</v>
      </c>
      <c r="Q27" s="154">
        <f t="shared" si="7"/>
        <v>503.28000000000003</v>
      </c>
      <c r="R27" s="154">
        <f t="shared" si="7"/>
        <v>277.22999999999996</v>
      </c>
      <c r="S27" s="154">
        <f t="shared" si="7"/>
        <v>651.18999999999994</v>
      </c>
      <c r="T27" s="154">
        <f t="shared" si="7"/>
        <v>272.56</v>
      </c>
      <c r="U27" s="154">
        <f t="shared" si="7"/>
        <v>2879.68</v>
      </c>
      <c r="V27" s="154">
        <f t="shared" si="7"/>
        <v>250</v>
      </c>
      <c r="W27" s="154">
        <f t="shared" si="7"/>
        <v>250</v>
      </c>
      <c r="X27" s="154">
        <f t="shared" si="7"/>
        <v>250</v>
      </c>
    </row>
    <row r="28" spans="1:1406" ht="18" customHeight="1" x14ac:dyDescent="0.25">
      <c r="A28" s="341"/>
      <c r="B28" s="47">
        <v>3.1</v>
      </c>
      <c r="C28" s="46" t="s">
        <v>40</v>
      </c>
      <c r="D28" s="30">
        <v>3110</v>
      </c>
      <c r="E28" s="147">
        <v>3000</v>
      </c>
      <c r="F28" s="157">
        <v>4733.0600000000004</v>
      </c>
      <c r="G28" s="138">
        <v>3630</v>
      </c>
      <c r="H28" s="138">
        <v>4500</v>
      </c>
      <c r="I28" s="317">
        <v>3500</v>
      </c>
      <c r="J28" s="275">
        <v>4500</v>
      </c>
      <c r="K28" s="139">
        <f>+G28/12*$K$2</f>
        <v>2722.5</v>
      </c>
      <c r="L28" s="140">
        <f t="shared" si="5"/>
        <v>3039.5099999999998</v>
      </c>
      <c r="M28" s="148"/>
      <c r="N28" s="148"/>
      <c r="O28" s="148">
        <v>414.68</v>
      </c>
      <c r="P28" s="148"/>
      <c r="Q28" s="148">
        <v>473.92</v>
      </c>
      <c r="R28" s="148">
        <v>266.52</v>
      </c>
      <c r="S28" s="148">
        <v>641.51</v>
      </c>
      <c r="T28" s="148">
        <v>242.88</v>
      </c>
      <c r="U28" s="301">
        <v>250</v>
      </c>
      <c r="V28" s="301">
        <v>250</v>
      </c>
      <c r="W28" s="301">
        <v>250</v>
      </c>
      <c r="X28" s="301">
        <v>250</v>
      </c>
    </row>
    <row r="29" spans="1:1406" ht="18" customHeight="1" x14ac:dyDescent="0.25">
      <c r="A29" s="341"/>
      <c r="B29" s="47">
        <v>3.2</v>
      </c>
      <c r="C29" s="40" t="s">
        <v>41</v>
      </c>
      <c r="D29" s="30">
        <v>1400</v>
      </c>
      <c r="E29" s="147">
        <v>1450</v>
      </c>
      <c r="F29" s="157">
        <v>1895.68</v>
      </c>
      <c r="G29" s="138">
        <v>1936</v>
      </c>
      <c r="H29" s="138">
        <v>1936</v>
      </c>
      <c r="I29" s="317">
        <v>2600</v>
      </c>
      <c r="J29" s="275">
        <v>2600</v>
      </c>
      <c r="K29" s="139">
        <f>+G29/12*$K$2</f>
        <v>1452</v>
      </c>
      <c r="L29" s="140">
        <f t="shared" si="5"/>
        <v>2600</v>
      </c>
      <c r="M29" s="148"/>
      <c r="N29" s="148"/>
      <c r="O29" s="148"/>
      <c r="P29" s="148"/>
      <c r="Q29" s="148"/>
      <c r="R29" s="148"/>
      <c r="S29" s="148"/>
      <c r="T29" s="148"/>
      <c r="U29" s="301">
        <v>2600</v>
      </c>
      <c r="V29" s="148"/>
      <c r="W29" s="148"/>
      <c r="X29" s="148"/>
    </row>
    <row r="30" spans="1:1406" ht="18" customHeight="1" x14ac:dyDescent="0.25">
      <c r="A30" s="341"/>
      <c r="B30" s="47">
        <v>3.3</v>
      </c>
      <c r="C30" s="239" t="s">
        <v>71</v>
      </c>
      <c r="D30" s="31">
        <v>0</v>
      </c>
      <c r="E30" s="143">
        <v>200</v>
      </c>
      <c r="F30" s="32">
        <v>78.81</v>
      </c>
      <c r="G30" s="137">
        <v>300</v>
      </c>
      <c r="H30" s="138">
        <v>300</v>
      </c>
      <c r="I30" s="138">
        <v>300</v>
      </c>
      <c r="J30" s="275">
        <v>300</v>
      </c>
      <c r="K30" s="139">
        <f>+G30/12*$K$2</f>
        <v>225</v>
      </c>
      <c r="L30" s="152">
        <f t="shared" si="5"/>
        <v>0</v>
      </c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</row>
    <row r="31" spans="1:1406" ht="18" customHeight="1" x14ac:dyDescent="0.25">
      <c r="A31" s="132"/>
      <c r="B31" s="47">
        <v>3.4</v>
      </c>
      <c r="C31" s="239" t="s">
        <v>72</v>
      </c>
      <c r="D31" s="31">
        <v>297</v>
      </c>
      <c r="E31" s="143">
        <v>0</v>
      </c>
      <c r="F31" s="32">
        <f>490.37-78.81</f>
        <v>411.56</v>
      </c>
      <c r="G31" s="137">
        <v>0</v>
      </c>
      <c r="H31" s="138">
        <v>600</v>
      </c>
      <c r="I31" s="138">
        <v>600</v>
      </c>
      <c r="J31" s="275">
        <v>600</v>
      </c>
      <c r="K31" s="139">
        <f>+G31/12*$K$2</f>
        <v>0</v>
      </c>
      <c r="L31" s="152">
        <f t="shared" si="5"/>
        <v>590.93999999999994</v>
      </c>
      <c r="M31" s="141">
        <v>301.87</v>
      </c>
      <c r="N31" s="141">
        <f>19.36</f>
        <v>19.36</v>
      </c>
      <c r="O31" s="141">
        <f>160.62-0.02</f>
        <v>160.6</v>
      </c>
      <c r="P31" s="141"/>
      <c r="Q31" s="141">
        <v>29.36</v>
      </c>
      <c r="R31" s="141">
        <v>10.71</v>
      </c>
      <c r="S31" s="141">
        <v>9.68</v>
      </c>
      <c r="T31" s="141">
        <v>29.68</v>
      </c>
      <c r="U31" s="141">
        <v>29.68</v>
      </c>
      <c r="V31" s="141"/>
      <c r="W31" s="141"/>
      <c r="X31" s="141"/>
    </row>
    <row r="32" spans="1:1406" ht="18" customHeight="1" thickBot="1" x14ac:dyDescent="0.3">
      <c r="A32" s="132"/>
      <c r="B32" s="133">
        <v>3.5</v>
      </c>
      <c r="C32" s="240" t="s">
        <v>59</v>
      </c>
      <c r="D32" s="126">
        <v>12499</v>
      </c>
      <c r="E32" s="312">
        <v>0</v>
      </c>
      <c r="F32" s="158">
        <v>221.32</v>
      </c>
      <c r="G32" s="159">
        <v>0</v>
      </c>
      <c r="H32" s="159">
        <v>0</v>
      </c>
      <c r="I32" s="159">
        <v>0</v>
      </c>
      <c r="J32" s="277">
        <v>0</v>
      </c>
      <c r="K32" s="139">
        <f>+G32/12*$K$2</f>
        <v>0</v>
      </c>
      <c r="L32" s="152">
        <f t="shared" si="5"/>
        <v>553.21</v>
      </c>
      <c r="M32" s="160">
        <v>553.21</v>
      </c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</row>
    <row r="33" spans="1:1406" ht="18" customHeight="1" x14ac:dyDescent="0.25">
      <c r="A33" s="85">
        <v>4</v>
      </c>
      <c r="B33" s="79" t="s">
        <v>42</v>
      </c>
      <c r="C33" s="82"/>
      <c r="D33" s="83">
        <f t="shared" ref="D33:X33" si="8">SUM(D34:D34)</f>
        <v>2725</v>
      </c>
      <c r="E33" s="154">
        <f t="shared" si="8"/>
        <v>1000</v>
      </c>
      <c r="F33" s="154">
        <f t="shared" si="8"/>
        <v>2596.86</v>
      </c>
      <c r="G33" s="154">
        <f t="shared" si="8"/>
        <v>7500</v>
      </c>
      <c r="H33" s="154">
        <f t="shared" si="8"/>
        <v>7500</v>
      </c>
      <c r="I33" s="154">
        <f t="shared" si="8"/>
        <v>4000</v>
      </c>
      <c r="J33" s="154">
        <f t="shared" si="8"/>
        <v>1500</v>
      </c>
      <c r="K33" s="155">
        <f t="shared" si="8"/>
        <v>5625</v>
      </c>
      <c r="L33" s="156">
        <f t="shared" si="8"/>
        <v>3757</v>
      </c>
      <c r="M33" s="154">
        <f t="shared" si="8"/>
        <v>0</v>
      </c>
      <c r="N33" s="154">
        <f t="shared" si="8"/>
        <v>0</v>
      </c>
      <c r="O33" s="154">
        <f t="shared" si="8"/>
        <v>0</v>
      </c>
      <c r="P33" s="154">
        <f t="shared" si="8"/>
        <v>0</v>
      </c>
      <c r="Q33" s="154">
        <f t="shared" si="8"/>
        <v>0</v>
      </c>
      <c r="R33" s="154">
        <f t="shared" si="8"/>
        <v>0</v>
      </c>
      <c r="S33" s="154">
        <f t="shared" si="8"/>
        <v>824.62</v>
      </c>
      <c r="T33" s="154">
        <f t="shared" si="8"/>
        <v>0</v>
      </c>
      <c r="U33" s="154">
        <f t="shared" si="8"/>
        <v>2932.38</v>
      </c>
      <c r="V33" s="154">
        <f t="shared" si="8"/>
        <v>0</v>
      </c>
      <c r="W33" s="154">
        <f t="shared" si="8"/>
        <v>0</v>
      </c>
      <c r="X33" s="154">
        <f t="shared" si="8"/>
        <v>0</v>
      </c>
    </row>
    <row r="34" spans="1:1406" ht="22.5" customHeight="1" thickBot="1" x14ac:dyDescent="0.3">
      <c r="A34" s="323"/>
      <c r="B34" s="47">
        <v>4.0999999999999996</v>
      </c>
      <c r="C34" s="40" t="s">
        <v>43</v>
      </c>
      <c r="D34" s="30">
        <f>2072+653</f>
        <v>2725</v>
      </c>
      <c r="E34" s="147">
        <v>1000</v>
      </c>
      <c r="F34" s="157">
        <v>2596.86</v>
      </c>
      <c r="G34" s="138">
        <v>7500</v>
      </c>
      <c r="H34" s="138">
        <v>7500</v>
      </c>
      <c r="I34" s="138">
        <v>4000</v>
      </c>
      <c r="J34" s="275">
        <v>1500</v>
      </c>
      <c r="K34" s="139">
        <f>+G34/12*$K$2</f>
        <v>5625</v>
      </c>
      <c r="L34" s="140">
        <f t="shared" si="5"/>
        <v>3757</v>
      </c>
      <c r="M34" s="148"/>
      <c r="N34" s="148"/>
      <c r="O34" s="148"/>
      <c r="P34" s="148"/>
      <c r="Q34" s="148"/>
      <c r="R34" s="148"/>
      <c r="S34" s="148">
        <v>824.62</v>
      </c>
      <c r="T34" s="148"/>
      <c r="U34" s="148">
        <v>2932.38</v>
      </c>
      <c r="V34" s="148"/>
      <c r="W34" s="148"/>
      <c r="X34" s="148"/>
    </row>
    <row r="35" spans="1:1406" ht="18" customHeight="1" x14ac:dyDescent="0.25">
      <c r="A35" s="85">
        <v>5</v>
      </c>
      <c r="B35" s="89" t="s">
        <v>44</v>
      </c>
      <c r="C35" s="90"/>
      <c r="D35" s="83">
        <f t="shared" ref="D35:X35" si="9">SUM(D36:D37)</f>
        <v>8593</v>
      </c>
      <c r="E35" s="154">
        <f t="shared" si="9"/>
        <v>18500</v>
      </c>
      <c r="F35" s="154">
        <f t="shared" si="9"/>
        <v>13882.94</v>
      </c>
      <c r="G35" s="154">
        <f t="shared" si="9"/>
        <v>18500</v>
      </c>
      <c r="H35" s="154">
        <f t="shared" si="9"/>
        <v>18500</v>
      </c>
      <c r="I35" s="154">
        <f>SUM(I36:I38)</f>
        <v>20500</v>
      </c>
      <c r="J35" s="154">
        <f>SUM(J36:J38)</f>
        <v>20500</v>
      </c>
      <c r="K35" s="155">
        <f t="shared" si="9"/>
        <v>13875</v>
      </c>
      <c r="L35" s="156">
        <f>SUM(L36:L38)</f>
        <v>11787.359999999999</v>
      </c>
      <c r="M35" s="154">
        <f t="shared" si="9"/>
        <v>1579.43</v>
      </c>
      <c r="N35" s="154">
        <f t="shared" si="9"/>
        <v>492.6</v>
      </c>
      <c r="O35" s="154">
        <f t="shared" si="9"/>
        <v>2030.1</v>
      </c>
      <c r="P35" s="154">
        <f t="shared" si="9"/>
        <v>2324.91</v>
      </c>
      <c r="Q35" s="154">
        <f t="shared" si="9"/>
        <v>1039.56</v>
      </c>
      <c r="R35" s="154">
        <f>SUM(R36:R38)</f>
        <v>2859.2799999999997</v>
      </c>
      <c r="S35" s="154">
        <f t="shared" si="9"/>
        <v>759.37</v>
      </c>
      <c r="T35" s="154">
        <f t="shared" si="9"/>
        <v>594.30999999999995</v>
      </c>
      <c r="U35" s="154">
        <f t="shared" si="9"/>
        <v>107.8</v>
      </c>
      <c r="V35" s="154">
        <f t="shared" si="9"/>
        <v>0</v>
      </c>
      <c r="W35" s="154">
        <f t="shared" si="9"/>
        <v>0</v>
      </c>
      <c r="X35" s="154">
        <f t="shared" si="9"/>
        <v>0</v>
      </c>
    </row>
    <row r="36" spans="1:1406" ht="18" customHeight="1" x14ac:dyDescent="0.25">
      <c r="A36" s="342"/>
      <c r="B36" s="86">
        <v>5.0999999999999996</v>
      </c>
      <c r="C36" s="87" t="s">
        <v>45</v>
      </c>
      <c r="D36" s="88">
        <v>3260</v>
      </c>
      <c r="E36" s="313">
        <v>3500</v>
      </c>
      <c r="F36" s="161">
        <v>3051.57</v>
      </c>
      <c r="G36" s="162">
        <v>3500</v>
      </c>
      <c r="H36" s="162">
        <v>3500</v>
      </c>
      <c r="I36" s="162">
        <v>3500</v>
      </c>
      <c r="J36" s="278">
        <v>3500</v>
      </c>
      <c r="K36" s="139">
        <f>+G36/12*$K$2</f>
        <v>2625</v>
      </c>
      <c r="L36" s="163">
        <f>SUM(M36:X36)</f>
        <v>1409.8799999999999</v>
      </c>
      <c r="M36" s="164"/>
      <c r="N36" s="164"/>
      <c r="O36" s="164">
        <v>1057.95</v>
      </c>
      <c r="P36" s="164"/>
      <c r="Q36" s="164">
        <v>156.1</v>
      </c>
      <c r="R36" s="164">
        <v>195.83</v>
      </c>
      <c r="S36" s="164"/>
      <c r="T36" s="164"/>
      <c r="U36" s="164"/>
      <c r="V36" s="164"/>
      <c r="W36" s="164"/>
      <c r="X36" s="164"/>
    </row>
    <row r="37" spans="1:1406" ht="18" customHeight="1" x14ac:dyDescent="0.25">
      <c r="A37" s="343"/>
      <c r="B37" s="303">
        <v>5.2</v>
      </c>
      <c r="C37" s="304" t="s">
        <v>46</v>
      </c>
      <c r="D37" s="305">
        <f>4942+391</f>
        <v>5333</v>
      </c>
      <c r="E37" s="314">
        <v>15000</v>
      </c>
      <c r="F37" s="306">
        <v>10831.37</v>
      </c>
      <c r="G37" s="307">
        <v>15000</v>
      </c>
      <c r="H37" s="307">
        <v>15000</v>
      </c>
      <c r="I37" s="307">
        <v>15000</v>
      </c>
      <c r="J37" s="308">
        <v>15000</v>
      </c>
      <c r="K37" s="309">
        <f>+G37/12*$K$2</f>
        <v>11250</v>
      </c>
      <c r="L37" s="310">
        <f>SUM(M37:X37)</f>
        <v>9488.8799999999992</v>
      </c>
      <c r="M37" s="311">
        <v>1579.43</v>
      </c>
      <c r="N37" s="311">
        <v>492.6</v>
      </c>
      <c r="O37" s="311">
        <v>972.15</v>
      </c>
      <c r="P37" s="311">
        <v>2324.91</v>
      </c>
      <c r="Q37" s="311">
        <v>883.46</v>
      </c>
      <c r="R37" s="311">
        <v>1774.85</v>
      </c>
      <c r="S37" s="311">
        <v>759.37</v>
      </c>
      <c r="T37" s="311">
        <v>594.30999999999995</v>
      </c>
      <c r="U37" s="311">
        <v>107.8</v>
      </c>
      <c r="V37" s="311"/>
      <c r="W37" s="311"/>
      <c r="X37" s="311"/>
    </row>
    <row r="38" spans="1:1406" s="166" customFormat="1" ht="18" customHeight="1" thickBot="1" x14ac:dyDescent="0.3">
      <c r="A38" s="124"/>
      <c r="B38" s="133">
        <v>5.3</v>
      </c>
      <c r="C38" s="302" t="s">
        <v>63</v>
      </c>
      <c r="D38" s="126">
        <v>0</v>
      </c>
      <c r="E38" s="312">
        <v>0</v>
      </c>
      <c r="F38" s="158">
        <v>0</v>
      </c>
      <c r="G38" s="159">
        <v>0</v>
      </c>
      <c r="H38" s="159">
        <v>2000</v>
      </c>
      <c r="I38" s="159">
        <v>2000</v>
      </c>
      <c r="J38" s="277">
        <v>2000</v>
      </c>
      <c r="K38" s="170">
        <v>0</v>
      </c>
      <c r="L38" s="165">
        <f>SUM(M38:X38)</f>
        <v>888.6</v>
      </c>
      <c r="M38" s="160"/>
      <c r="N38" s="160"/>
      <c r="O38" s="160"/>
      <c r="P38" s="160"/>
      <c r="Q38" s="160"/>
      <c r="R38" s="160">
        <v>888.6</v>
      </c>
      <c r="S38" s="160"/>
      <c r="T38" s="160"/>
      <c r="U38" s="160"/>
      <c r="V38" s="160"/>
      <c r="W38" s="160"/>
      <c r="X38" s="160"/>
      <c r="Y38" s="263"/>
      <c r="Z38" s="263"/>
      <c r="AA38" s="263"/>
      <c r="AB38" s="263"/>
      <c r="AC38" s="263"/>
      <c r="AD38" s="263"/>
      <c r="AE38" s="263"/>
      <c r="AF38" s="263"/>
      <c r="AG38" s="263"/>
      <c r="AH38" s="263"/>
      <c r="AI38" s="263"/>
      <c r="AJ38" s="263"/>
      <c r="AK38" s="263"/>
      <c r="AL38" s="263"/>
      <c r="AM38" s="263"/>
      <c r="AN38" s="263"/>
      <c r="AO38" s="263"/>
      <c r="AP38" s="263"/>
      <c r="AQ38" s="263"/>
      <c r="AR38" s="263"/>
      <c r="AS38" s="263"/>
      <c r="AT38" s="263"/>
      <c r="AU38" s="263"/>
      <c r="AV38" s="263"/>
      <c r="AW38" s="263"/>
      <c r="AX38" s="263"/>
      <c r="AY38" s="263"/>
      <c r="AZ38" s="263"/>
      <c r="BA38" s="263"/>
      <c r="BB38" s="263"/>
      <c r="BC38" s="263"/>
      <c r="BD38" s="263"/>
      <c r="BE38" s="263"/>
      <c r="BF38" s="263"/>
      <c r="BG38" s="263"/>
      <c r="BH38" s="263"/>
      <c r="BI38" s="263"/>
      <c r="BJ38" s="263"/>
      <c r="BK38" s="263"/>
      <c r="BL38" s="263"/>
      <c r="BM38" s="263"/>
      <c r="BN38" s="263"/>
      <c r="BO38" s="263"/>
      <c r="BP38" s="263"/>
      <c r="BQ38" s="263"/>
      <c r="BR38" s="263"/>
      <c r="BS38" s="263"/>
      <c r="BT38" s="263"/>
      <c r="BU38" s="263"/>
      <c r="BV38" s="263"/>
      <c r="BW38" s="263"/>
      <c r="BX38" s="263"/>
      <c r="BY38" s="263"/>
      <c r="BZ38" s="263"/>
      <c r="CA38" s="263"/>
      <c r="CB38" s="263"/>
      <c r="CC38" s="263"/>
      <c r="CD38" s="263"/>
      <c r="CE38" s="263"/>
      <c r="CF38" s="263"/>
      <c r="CG38" s="263"/>
      <c r="CH38" s="263"/>
      <c r="CI38" s="263"/>
      <c r="CJ38" s="263"/>
      <c r="CK38" s="263"/>
      <c r="CL38" s="263"/>
      <c r="CM38" s="263"/>
      <c r="CN38" s="263"/>
      <c r="CO38" s="263"/>
      <c r="CP38" s="263"/>
      <c r="CQ38" s="263"/>
      <c r="CR38" s="263"/>
      <c r="CS38" s="263"/>
      <c r="CT38" s="263"/>
      <c r="CU38" s="263"/>
      <c r="CV38" s="263"/>
      <c r="CW38" s="263"/>
      <c r="CX38" s="263"/>
      <c r="CY38" s="263"/>
      <c r="CZ38" s="263"/>
      <c r="DA38" s="263"/>
      <c r="DB38" s="263"/>
      <c r="DC38" s="263"/>
      <c r="DD38" s="263"/>
      <c r="DE38" s="263"/>
      <c r="DF38" s="263"/>
      <c r="DG38" s="263"/>
      <c r="DH38" s="263"/>
      <c r="DI38" s="263"/>
      <c r="DJ38" s="263"/>
      <c r="DK38" s="263"/>
      <c r="DL38" s="263"/>
      <c r="DM38" s="263"/>
      <c r="DN38" s="263"/>
      <c r="DO38" s="263"/>
      <c r="DP38" s="263"/>
      <c r="DQ38" s="263"/>
      <c r="DR38" s="263"/>
      <c r="DS38" s="263"/>
      <c r="DT38" s="263"/>
      <c r="DU38" s="263"/>
      <c r="DV38" s="263"/>
      <c r="DW38" s="263"/>
      <c r="DX38" s="263"/>
      <c r="DY38" s="263"/>
      <c r="DZ38" s="263"/>
      <c r="EA38" s="263"/>
      <c r="EB38" s="263"/>
      <c r="EC38" s="263"/>
      <c r="ED38" s="263"/>
      <c r="EE38" s="263"/>
      <c r="EF38" s="263"/>
      <c r="EG38" s="263"/>
      <c r="EH38" s="263"/>
      <c r="EI38" s="263"/>
      <c r="EJ38" s="263"/>
      <c r="EK38" s="263"/>
      <c r="EL38" s="263"/>
      <c r="EM38" s="263"/>
      <c r="EN38" s="263"/>
      <c r="EO38" s="263"/>
      <c r="EP38" s="263"/>
      <c r="EQ38" s="263"/>
      <c r="ER38" s="263"/>
      <c r="ES38" s="263"/>
      <c r="ET38" s="263"/>
      <c r="EU38" s="263"/>
      <c r="EV38" s="263"/>
      <c r="EW38" s="263"/>
      <c r="EX38" s="263"/>
      <c r="EY38" s="263"/>
      <c r="EZ38" s="263"/>
      <c r="FA38" s="263"/>
      <c r="FB38" s="263"/>
      <c r="FC38" s="263"/>
      <c r="FD38" s="263"/>
      <c r="FE38" s="263"/>
      <c r="FF38" s="263"/>
      <c r="FG38" s="263"/>
      <c r="FH38" s="263"/>
      <c r="FI38" s="263"/>
      <c r="FJ38" s="263"/>
      <c r="FK38" s="263"/>
      <c r="FL38" s="263"/>
      <c r="FM38" s="263"/>
      <c r="FN38" s="263"/>
      <c r="FO38" s="263"/>
      <c r="FP38" s="263"/>
      <c r="FQ38" s="263"/>
      <c r="FR38" s="263"/>
      <c r="FS38" s="263"/>
      <c r="FT38" s="263"/>
      <c r="FU38" s="263"/>
      <c r="FV38" s="263"/>
      <c r="FW38" s="263"/>
      <c r="FX38" s="263"/>
      <c r="FY38" s="263"/>
      <c r="FZ38" s="263"/>
      <c r="GA38" s="263"/>
      <c r="GB38" s="263"/>
      <c r="GC38" s="263"/>
      <c r="GD38" s="263"/>
      <c r="GE38" s="263"/>
      <c r="GF38" s="263"/>
      <c r="GG38" s="263"/>
      <c r="GH38" s="263"/>
      <c r="GI38" s="263"/>
      <c r="GJ38" s="263"/>
      <c r="GK38" s="263"/>
      <c r="GL38" s="263"/>
      <c r="GM38" s="263"/>
      <c r="GN38" s="263"/>
      <c r="GO38" s="263"/>
      <c r="GP38" s="263"/>
      <c r="GQ38" s="263"/>
      <c r="GR38" s="263"/>
      <c r="GS38" s="263"/>
      <c r="GT38" s="263"/>
      <c r="GU38" s="263"/>
      <c r="GV38" s="263"/>
      <c r="GW38" s="263"/>
      <c r="GX38" s="263"/>
      <c r="GY38" s="263"/>
      <c r="GZ38" s="263"/>
      <c r="HA38" s="263"/>
      <c r="HB38" s="263"/>
      <c r="HC38" s="263"/>
      <c r="HD38" s="263"/>
      <c r="HE38" s="263"/>
      <c r="HF38" s="263"/>
      <c r="HG38" s="263"/>
      <c r="HH38" s="263"/>
      <c r="HI38" s="263"/>
      <c r="HJ38" s="263"/>
      <c r="HK38" s="263"/>
      <c r="HL38" s="263"/>
      <c r="HM38" s="263"/>
      <c r="HN38" s="263"/>
      <c r="HO38" s="263"/>
      <c r="HP38" s="263"/>
      <c r="HQ38" s="263"/>
      <c r="HR38" s="263"/>
      <c r="HS38" s="263"/>
      <c r="HT38" s="263"/>
      <c r="HU38" s="263"/>
      <c r="HV38" s="263"/>
      <c r="HW38" s="263"/>
      <c r="HX38" s="263"/>
      <c r="HY38" s="263"/>
      <c r="HZ38" s="263"/>
      <c r="IA38" s="263"/>
      <c r="IB38" s="263"/>
      <c r="IC38" s="263"/>
      <c r="ID38" s="263"/>
      <c r="IE38" s="263"/>
      <c r="IF38" s="263"/>
      <c r="IG38" s="263"/>
      <c r="IH38" s="263"/>
      <c r="II38" s="263"/>
      <c r="IJ38" s="263"/>
      <c r="IK38" s="263"/>
      <c r="IL38" s="263"/>
      <c r="IM38" s="263"/>
      <c r="IN38" s="263"/>
      <c r="IO38" s="263"/>
      <c r="IP38" s="263"/>
      <c r="IQ38" s="263"/>
      <c r="IR38" s="263"/>
      <c r="IS38" s="263"/>
      <c r="IT38" s="263"/>
      <c r="IU38" s="263"/>
      <c r="IV38" s="263"/>
      <c r="IW38" s="263"/>
      <c r="IX38" s="263"/>
      <c r="IY38" s="263"/>
      <c r="IZ38" s="263"/>
      <c r="JA38" s="263"/>
      <c r="JB38" s="263"/>
      <c r="JC38" s="263"/>
      <c r="JD38" s="263"/>
      <c r="JE38" s="263"/>
      <c r="JF38" s="263"/>
      <c r="JG38" s="263"/>
      <c r="JH38" s="263"/>
      <c r="JI38" s="263"/>
      <c r="JJ38" s="263"/>
      <c r="JK38" s="263"/>
      <c r="JL38" s="263"/>
      <c r="JM38" s="263"/>
      <c r="JN38" s="263"/>
      <c r="JO38" s="263"/>
      <c r="JP38" s="263"/>
      <c r="JQ38" s="263"/>
      <c r="JR38" s="263"/>
      <c r="JS38" s="263"/>
      <c r="JT38" s="263"/>
      <c r="JU38" s="263"/>
      <c r="JV38" s="263"/>
      <c r="JW38" s="263"/>
      <c r="JX38" s="263"/>
      <c r="JY38" s="263"/>
      <c r="JZ38" s="263"/>
      <c r="KA38" s="263"/>
      <c r="KB38" s="263"/>
      <c r="KC38" s="263"/>
      <c r="KD38" s="263"/>
      <c r="KE38" s="263"/>
      <c r="KF38" s="263"/>
      <c r="KG38" s="263"/>
      <c r="KH38" s="263"/>
      <c r="KI38" s="263"/>
      <c r="KJ38" s="263"/>
      <c r="KK38" s="263"/>
      <c r="KL38" s="263"/>
      <c r="KM38" s="263"/>
      <c r="KN38" s="263"/>
      <c r="KO38" s="263"/>
      <c r="KP38" s="263"/>
      <c r="KQ38" s="263"/>
      <c r="KR38" s="263"/>
      <c r="KS38" s="263"/>
      <c r="KT38" s="263"/>
      <c r="KU38" s="263"/>
      <c r="KV38" s="263"/>
      <c r="KW38" s="263"/>
      <c r="KX38" s="263"/>
      <c r="KY38" s="263"/>
      <c r="KZ38" s="263"/>
      <c r="LA38" s="263"/>
      <c r="LB38" s="263"/>
      <c r="LC38" s="263"/>
      <c r="LD38" s="263"/>
      <c r="LE38" s="263"/>
      <c r="LF38" s="263"/>
      <c r="LG38" s="263"/>
      <c r="LH38" s="263"/>
      <c r="LI38" s="263"/>
      <c r="LJ38" s="263"/>
      <c r="LK38" s="263"/>
      <c r="LL38" s="263"/>
      <c r="LM38" s="263"/>
      <c r="LN38" s="263"/>
      <c r="LO38" s="263"/>
      <c r="LP38" s="263"/>
      <c r="LQ38" s="263"/>
      <c r="LR38" s="263"/>
      <c r="LS38" s="263"/>
      <c r="LT38" s="263"/>
      <c r="LU38" s="263"/>
      <c r="LV38" s="263"/>
      <c r="LW38" s="263"/>
      <c r="LX38" s="263"/>
      <c r="LY38" s="263"/>
      <c r="LZ38" s="263"/>
      <c r="MA38" s="263"/>
      <c r="MB38" s="263"/>
      <c r="MC38" s="263"/>
      <c r="MD38" s="263"/>
      <c r="ME38" s="263"/>
      <c r="MF38" s="263"/>
      <c r="MG38" s="263"/>
      <c r="MH38" s="263"/>
      <c r="MI38" s="263"/>
      <c r="MJ38" s="263"/>
      <c r="MK38" s="263"/>
      <c r="ML38" s="263"/>
      <c r="MM38" s="263"/>
      <c r="MN38" s="263"/>
      <c r="MO38" s="263"/>
      <c r="MP38" s="263"/>
      <c r="MQ38" s="263"/>
      <c r="MR38" s="263"/>
      <c r="MS38" s="263"/>
      <c r="MT38" s="263"/>
      <c r="MU38" s="263"/>
      <c r="MV38" s="263"/>
      <c r="MW38" s="263"/>
      <c r="MX38" s="263"/>
      <c r="MY38" s="263"/>
      <c r="MZ38" s="263"/>
      <c r="NA38" s="263"/>
      <c r="NB38" s="263"/>
      <c r="NC38" s="263"/>
      <c r="ND38" s="263"/>
      <c r="NE38" s="263"/>
      <c r="NF38" s="263"/>
      <c r="NG38" s="263"/>
      <c r="NH38" s="263"/>
      <c r="NI38" s="263"/>
      <c r="NJ38" s="263"/>
      <c r="NK38" s="263"/>
      <c r="NL38" s="263"/>
      <c r="NM38" s="263"/>
      <c r="NN38" s="263"/>
      <c r="NO38" s="263"/>
      <c r="NP38" s="263"/>
      <c r="NQ38" s="263"/>
      <c r="NR38" s="263"/>
      <c r="NS38" s="263"/>
      <c r="NT38" s="263"/>
      <c r="NU38" s="263"/>
      <c r="NV38" s="263"/>
      <c r="NW38" s="263"/>
      <c r="NX38" s="263"/>
      <c r="NY38" s="263"/>
      <c r="NZ38" s="263"/>
      <c r="OA38" s="263"/>
      <c r="OB38" s="263"/>
      <c r="OC38" s="263"/>
      <c r="OD38" s="263"/>
      <c r="OE38" s="263"/>
      <c r="OF38" s="263"/>
      <c r="OG38" s="263"/>
      <c r="OH38" s="263"/>
      <c r="OI38" s="263"/>
      <c r="OJ38" s="263"/>
      <c r="OK38" s="263"/>
      <c r="OL38" s="263"/>
      <c r="OM38" s="263"/>
      <c r="ON38" s="263"/>
      <c r="OO38" s="263"/>
      <c r="OP38" s="263"/>
      <c r="OQ38" s="263"/>
      <c r="OR38" s="263"/>
      <c r="OS38" s="263"/>
      <c r="OT38" s="263"/>
      <c r="OU38" s="263"/>
      <c r="OV38" s="263"/>
      <c r="OW38" s="263"/>
      <c r="OX38" s="263"/>
      <c r="OY38" s="263"/>
      <c r="OZ38" s="263"/>
      <c r="PA38" s="263"/>
      <c r="PB38" s="263"/>
      <c r="PC38" s="263"/>
      <c r="PD38" s="263"/>
      <c r="PE38" s="263"/>
      <c r="PF38" s="263"/>
      <c r="PG38" s="263"/>
      <c r="PH38" s="263"/>
      <c r="PI38" s="263"/>
      <c r="PJ38" s="263"/>
      <c r="PK38" s="263"/>
      <c r="PL38" s="263"/>
      <c r="PM38" s="263"/>
      <c r="PN38" s="263"/>
      <c r="PO38" s="263"/>
      <c r="PP38" s="263"/>
      <c r="PQ38" s="263"/>
      <c r="PR38" s="263"/>
      <c r="PS38" s="263"/>
      <c r="PT38" s="263"/>
      <c r="PU38" s="263"/>
      <c r="PV38" s="263"/>
      <c r="PW38" s="263"/>
      <c r="PX38" s="263"/>
      <c r="PY38" s="263"/>
      <c r="PZ38" s="263"/>
      <c r="QA38" s="263"/>
      <c r="QB38" s="263"/>
      <c r="QC38" s="263"/>
      <c r="QD38" s="263"/>
      <c r="QE38" s="263"/>
      <c r="QF38" s="263"/>
      <c r="QG38" s="263"/>
      <c r="QH38" s="263"/>
      <c r="QI38" s="263"/>
      <c r="QJ38" s="263"/>
      <c r="QK38" s="263"/>
      <c r="QL38" s="263"/>
      <c r="QM38" s="263"/>
      <c r="QN38" s="263"/>
      <c r="QO38" s="263"/>
      <c r="QP38" s="263"/>
      <c r="QQ38" s="263"/>
      <c r="QR38" s="263"/>
      <c r="QS38" s="263"/>
      <c r="QT38" s="263"/>
      <c r="QU38" s="263"/>
      <c r="QV38" s="263"/>
      <c r="QW38" s="263"/>
      <c r="QX38" s="263"/>
      <c r="QY38" s="263"/>
      <c r="QZ38" s="263"/>
      <c r="RA38" s="263"/>
      <c r="RB38" s="263"/>
      <c r="RC38" s="263"/>
      <c r="RD38" s="263"/>
      <c r="RE38" s="263"/>
      <c r="RF38" s="263"/>
      <c r="RG38" s="263"/>
      <c r="RH38" s="263"/>
      <c r="RI38" s="263"/>
      <c r="RJ38" s="263"/>
      <c r="RK38" s="263"/>
      <c r="RL38" s="263"/>
      <c r="RM38" s="263"/>
      <c r="RN38" s="263"/>
      <c r="RO38" s="263"/>
      <c r="RP38" s="263"/>
      <c r="RQ38" s="263"/>
      <c r="RR38" s="263"/>
      <c r="RS38" s="263"/>
      <c r="RT38" s="263"/>
      <c r="RU38" s="263"/>
      <c r="RV38" s="263"/>
      <c r="RW38" s="263"/>
      <c r="RX38" s="263"/>
      <c r="RY38" s="263"/>
      <c r="RZ38" s="263"/>
      <c r="SA38" s="263"/>
      <c r="SB38" s="263"/>
      <c r="SC38" s="263"/>
      <c r="SD38" s="263"/>
      <c r="SE38" s="263"/>
      <c r="SF38" s="263"/>
      <c r="SG38" s="263"/>
      <c r="SH38" s="263"/>
      <c r="SI38" s="263"/>
      <c r="SJ38" s="263"/>
      <c r="SK38" s="263"/>
      <c r="SL38" s="263"/>
      <c r="SM38" s="263"/>
      <c r="SN38" s="263"/>
      <c r="SO38" s="263"/>
      <c r="SP38" s="263"/>
      <c r="SQ38" s="263"/>
      <c r="SR38" s="263"/>
      <c r="SS38" s="263"/>
      <c r="ST38" s="263"/>
      <c r="SU38" s="263"/>
      <c r="SV38" s="263"/>
      <c r="SW38" s="263"/>
      <c r="SX38" s="263"/>
      <c r="SY38" s="263"/>
      <c r="SZ38" s="263"/>
      <c r="TA38" s="263"/>
      <c r="TB38" s="263"/>
      <c r="TC38" s="263"/>
      <c r="TD38" s="263"/>
      <c r="TE38" s="263"/>
      <c r="TF38" s="263"/>
      <c r="TG38" s="263"/>
      <c r="TH38" s="263"/>
      <c r="TI38" s="263"/>
      <c r="TJ38" s="263"/>
      <c r="TK38" s="263"/>
      <c r="TL38" s="263"/>
      <c r="TM38" s="263"/>
      <c r="TN38" s="263"/>
      <c r="TO38" s="263"/>
      <c r="TP38" s="263"/>
      <c r="TQ38" s="263"/>
      <c r="TR38" s="263"/>
      <c r="TS38" s="263"/>
      <c r="TT38" s="263"/>
      <c r="TU38" s="263"/>
      <c r="TV38" s="263"/>
      <c r="TW38" s="263"/>
      <c r="TX38" s="263"/>
      <c r="TY38" s="263"/>
      <c r="TZ38" s="263"/>
      <c r="UA38" s="263"/>
      <c r="UB38" s="263"/>
      <c r="UC38" s="263"/>
      <c r="UD38" s="263"/>
      <c r="UE38" s="263"/>
      <c r="UF38" s="263"/>
      <c r="UG38" s="263"/>
      <c r="UH38" s="263"/>
      <c r="UI38" s="263"/>
      <c r="UJ38" s="263"/>
      <c r="UK38" s="263"/>
      <c r="UL38" s="263"/>
      <c r="UM38" s="263"/>
      <c r="UN38" s="263"/>
      <c r="UO38" s="263"/>
      <c r="UP38" s="263"/>
      <c r="UQ38" s="263"/>
      <c r="UR38" s="263"/>
      <c r="US38" s="263"/>
      <c r="UT38" s="263"/>
      <c r="UU38" s="263"/>
      <c r="UV38" s="263"/>
      <c r="UW38" s="263"/>
      <c r="UX38" s="263"/>
      <c r="UY38" s="263"/>
      <c r="UZ38" s="263"/>
      <c r="VA38" s="263"/>
      <c r="VB38" s="263"/>
      <c r="VC38" s="263"/>
      <c r="VD38" s="263"/>
      <c r="VE38" s="263"/>
      <c r="VF38" s="263"/>
      <c r="VG38" s="263"/>
      <c r="VH38" s="263"/>
      <c r="VI38" s="263"/>
      <c r="VJ38" s="263"/>
      <c r="VK38" s="263"/>
      <c r="VL38" s="263"/>
      <c r="VM38" s="263"/>
      <c r="VN38" s="263"/>
      <c r="VO38" s="263"/>
      <c r="VP38" s="263"/>
      <c r="VQ38" s="263"/>
      <c r="VR38" s="263"/>
      <c r="VS38" s="263"/>
      <c r="VT38" s="263"/>
      <c r="VU38" s="263"/>
      <c r="VV38" s="263"/>
      <c r="VW38" s="263"/>
      <c r="VX38" s="263"/>
      <c r="VY38" s="263"/>
      <c r="VZ38" s="263"/>
      <c r="WA38" s="263"/>
      <c r="WB38" s="263"/>
      <c r="WC38" s="263"/>
      <c r="WD38" s="263"/>
      <c r="WE38" s="263"/>
      <c r="WF38" s="263"/>
      <c r="WG38" s="263"/>
      <c r="WH38" s="263"/>
      <c r="WI38" s="263"/>
      <c r="WJ38" s="263"/>
      <c r="WK38" s="263"/>
      <c r="WL38" s="263"/>
      <c r="WM38" s="263"/>
      <c r="WN38" s="263"/>
      <c r="WO38" s="263"/>
      <c r="WP38" s="263"/>
      <c r="WQ38" s="263"/>
      <c r="WR38" s="263"/>
      <c r="WS38" s="263"/>
      <c r="WT38" s="263"/>
      <c r="WU38" s="263"/>
      <c r="WV38" s="263"/>
      <c r="WW38" s="263"/>
      <c r="WX38" s="263"/>
      <c r="WY38" s="263"/>
      <c r="WZ38" s="263"/>
      <c r="XA38" s="263"/>
      <c r="XB38" s="263"/>
      <c r="XC38" s="263"/>
      <c r="XD38" s="263"/>
      <c r="XE38" s="263"/>
      <c r="XF38" s="263"/>
      <c r="XG38" s="263"/>
      <c r="XH38" s="263"/>
      <c r="XI38" s="263"/>
      <c r="XJ38" s="263"/>
      <c r="XK38" s="263"/>
      <c r="XL38" s="263"/>
      <c r="XM38" s="263"/>
      <c r="XN38" s="263"/>
      <c r="XO38" s="263"/>
      <c r="XP38" s="263"/>
      <c r="XQ38" s="263"/>
      <c r="XR38" s="263"/>
      <c r="XS38" s="263"/>
      <c r="XT38" s="263"/>
      <c r="XU38" s="263"/>
      <c r="XV38" s="263"/>
      <c r="XW38" s="263"/>
      <c r="XX38" s="263"/>
      <c r="XY38" s="263"/>
      <c r="XZ38" s="263"/>
      <c r="YA38" s="263"/>
      <c r="YB38" s="263"/>
      <c r="YC38" s="263"/>
      <c r="YD38" s="263"/>
      <c r="YE38" s="263"/>
      <c r="YF38" s="263"/>
      <c r="YG38" s="263"/>
      <c r="YH38" s="263"/>
      <c r="YI38" s="263"/>
      <c r="YJ38" s="263"/>
      <c r="YK38" s="263"/>
      <c r="YL38" s="263"/>
      <c r="YM38" s="263"/>
      <c r="YN38" s="263"/>
      <c r="YO38" s="263"/>
      <c r="YP38" s="263"/>
      <c r="YQ38" s="263"/>
      <c r="YR38" s="263"/>
      <c r="YS38" s="263"/>
      <c r="YT38" s="263"/>
      <c r="YU38" s="263"/>
      <c r="YV38" s="263"/>
      <c r="YW38" s="263"/>
      <c r="YX38" s="263"/>
      <c r="YY38" s="263"/>
      <c r="YZ38" s="263"/>
      <c r="ZA38" s="263"/>
      <c r="ZB38" s="263"/>
      <c r="ZC38" s="263"/>
      <c r="ZD38" s="263"/>
      <c r="ZE38" s="263"/>
      <c r="ZF38" s="263"/>
      <c r="ZG38" s="263"/>
      <c r="ZH38" s="263"/>
      <c r="ZI38" s="263"/>
      <c r="ZJ38" s="263"/>
      <c r="ZK38" s="263"/>
      <c r="ZL38" s="263"/>
      <c r="ZM38" s="263"/>
      <c r="ZN38" s="263"/>
      <c r="ZO38" s="263"/>
      <c r="ZP38" s="263"/>
      <c r="ZQ38" s="263"/>
      <c r="ZR38" s="263"/>
      <c r="ZS38" s="263"/>
      <c r="ZT38" s="263"/>
      <c r="ZU38" s="263"/>
      <c r="ZV38" s="263"/>
      <c r="ZW38" s="263"/>
      <c r="ZX38" s="263"/>
      <c r="ZY38" s="263"/>
      <c r="ZZ38" s="263"/>
      <c r="AAA38" s="263"/>
      <c r="AAB38" s="263"/>
      <c r="AAC38" s="263"/>
      <c r="AAD38" s="263"/>
      <c r="AAE38" s="263"/>
      <c r="AAF38" s="263"/>
      <c r="AAG38" s="263"/>
      <c r="AAH38" s="263"/>
      <c r="AAI38" s="263"/>
      <c r="AAJ38" s="263"/>
      <c r="AAK38" s="263"/>
      <c r="AAL38" s="263"/>
      <c r="AAM38" s="263"/>
      <c r="AAN38" s="263"/>
      <c r="AAO38" s="263"/>
      <c r="AAP38" s="263"/>
      <c r="AAQ38" s="263"/>
      <c r="AAR38" s="263"/>
      <c r="AAS38" s="263"/>
      <c r="AAT38" s="263"/>
      <c r="AAU38" s="263"/>
      <c r="AAV38" s="263"/>
      <c r="AAW38" s="263"/>
      <c r="AAX38" s="263"/>
      <c r="AAY38" s="263"/>
      <c r="AAZ38" s="263"/>
      <c r="ABA38" s="263"/>
      <c r="ABB38" s="263"/>
      <c r="ABC38" s="263"/>
      <c r="ABD38" s="263"/>
      <c r="ABE38" s="263"/>
      <c r="ABF38" s="263"/>
      <c r="ABG38" s="263"/>
      <c r="ABH38" s="263"/>
      <c r="ABI38" s="263"/>
      <c r="ABJ38" s="263"/>
      <c r="ABK38" s="263"/>
      <c r="ABL38" s="263"/>
      <c r="ABM38" s="263"/>
      <c r="ABN38" s="263"/>
      <c r="ABO38" s="263"/>
      <c r="ABP38" s="263"/>
      <c r="ABQ38" s="263"/>
      <c r="ABR38" s="263"/>
      <c r="ABS38" s="263"/>
      <c r="ABT38" s="263"/>
      <c r="ABU38" s="263"/>
      <c r="ABV38" s="263"/>
      <c r="ABW38" s="263"/>
      <c r="ABX38" s="263"/>
      <c r="ABY38" s="263"/>
      <c r="ABZ38" s="263"/>
      <c r="ACA38" s="263"/>
      <c r="ACB38" s="263"/>
      <c r="ACC38" s="263"/>
      <c r="ACD38" s="263"/>
      <c r="ACE38" s="263"/>
      <c r="ACF38" s="263"/>
      <c r="ACG38" s="263"/>
      <c r="ACH38" s="263"/>
      <c r="ACI38" s="263"/>
      <c r="ACJ38" s="263"/>
      <c r="ACK38" s="263"/>
      <c r="ACL38" s="263"/>
      <c r="ACM38" s="263"/>
      <c r="ACN38" s="263"/>
      <c r="ACO38" s="263"/>
      <c r="ACP38" s="263"/>
      <c r="ACQ38" s="263"/>
      <c r="ACR38" s="263"/>
      <c r="ACS38" s="263"/>
      <c r="ACT38" s="263"/>
      <c r="ACU38" s="263"/>
      <c r="ACV38" s="263"/>
      <c r="ACW38" s="263"/>
      <c r="ACX38" s="263"/>
      <c r="ACY38" s="263"/>
      <c r="ACZ38" s="263"/>
      <c r="ADA38" s="263"/>
      <c r="ADB38" s="263"/>
      <c r="ADC38" s="263"/>
      <c r="ADD38" s="263"/>
      <c r="ADE38" s="263"/>
      <c r="ADF38" s="263"/>
      <c r="ADG38" s="263"/>
      <c r="ADH38" s="263"/>
      <c r="ADI38" s="263"/>
      <c r="ADJ38" s="263"/>
      <c r="ADK38" s="263"/>
      <c r="ADL38" s="263"/>
      <c r="ADM38" s="263"/>
      <c r="ADN38" s="263"/>
      <c r="ADO38" s="263"/>
      <c r="ADP38" s="263"/>
      <c r="ADQ38" s="263"/>
      <c r="ADR38" s="263"/>
      <c r="ADS38" s="263"/>
      <c r="ADT38" s="263"/>
      <c r="ADU38" s="263"/>
      <c r="ADV38" s="263"/>
      <c r="ADW38" s="263"/>
      <c r="ADX38" s="263"/>
      <c r="ADY38" s="263"/>
      <c r="ADZ38" s="263"/>
      <c r="AEA38" s="263"/>
      <c r="AEB38" s="263"/>
      <c r="AEC38" s="263"/>
      <c r="AED38" s="263"/>
      <c r="AEE38" s="263"/>
      <c r="AEF38" s="263"/>
      <c r="AEG38" s="263"/>
      <c r="AEH38" s="263"/>
      <c r="AEI38" s="263"/>
      <c r="AEJ38" s="263"/>
      <c r="AEK38" s="263"/>
      <c r="AEL38" s="263"/>
      <c r="AEM38" s="263"/>
      <c r="AEN38" s="263"/>
      <c r="AEO38" s="263"/>
      <c r="AEP38" s="263"/>
      <c r="AEQ38" s="263"/>
      <c r="AER38" s="263"/>
      <c r="AES38" s="263"/>
      <c r="AET38" s="263"/>
      <c r="AEU38" s="263"/>
      <c r="AEV38" s="263"/>
      <c r="AEW38" s="263"/>
      <c r="AEX38" s="263"/>
      <c r="AEY38" s="263"/>
      <c r="AEZ38" s="263"/>
      <c r="AFA38" s="263"/>
      <c r="AFB38" s="263"/>
      <c r="AFC38" s="263"/>
      <c r="AFD38" s="263"/>
      <c r="AFE38" s="263"/>
      <c r="AFF38" s="263"/>
      <c r="AFG38" s="263"/>
      <c r="AFH38" s="263"/>
      <c r="AFI38" s="263"/>
      <c r="AFJ38" s="263"/>
      <c r="AFK38" s="263"/>
      <c r="AFL38" s="263"/>
      <c r="AFM38" s="263"/>
      <c r="AFN38" s="263"/>
      <c r="AFO38" s="263"/>
      <c r="AFP38" s="263"/>
      <c r="AFQ38" s="263"/>
      <c r="AFR38" s="263"/>
      <c r="AFS38" s="263"/>
      <c r="AFT38" s="263"/>
      <c r="AFU38" s="263"/>
      <c r="AFV38" s="263"/>
      <c r="AFW38" s="263"/>
      <c r="AFX38" s="263"/>
      <c r="AFY38" s="263"/>
      <c r="AFZ38" s="263"/>
      <c r="AGA38" s="263"/>
      <c r="AGB38" s="263"/>
      <c r="AGC38" s="263"/>
      <c r="AGD38" s="263"/>
      <c r="AGE38" s="263"/>
      <c r="AGF38" s="263"/>
      <c r="AGG38" s="263"/>
      <c r="AGH38" s="263"/>
      <c r="AGI38" s="263"/>
      <c r="AGJ38" s="263"/>
      <c r="AGK38" s="263"/>
      <c r="AGL38" s="263"/>
      <c r="AGM38" s="263"/>
      <c r="AGN38" s="263"/>
      <c r="AGO38" s="263"/>
      <c r="AGP38" s="263"/>
      <c r="AGQ38" s="263"/>
      <c r="AGR38" s="263"/>
      <c r="AGS38" s="263"/>
      <c r="AGT38" s="263"/>
      <c r="AGU38" s="263"/>
      <c r="AGV38" s="263"/>
      <c r="AGW38" s="263"/>
      <c r="AGX38" s="263"/>
      <c r="AGY38" s="263"/>
      <c r="AGZ38" s="263"/>
      <c r="AHA38" s="263"/>
      <c r="AHB38" s="263"/>
      <c r="AHC38" s="263"/>
      <c r="AHD38" s="263"/>
      <c r="AHE38" s="263"/>
      <c r="AHF38" s="263"/>
      <c r="AHG38" s="263"/>
      <c r="AHH38" s="263"/>
      <c r="AHI38" s="263"/>
      <c r="AHJ38" s="263"/>
      <c r="AHK38" s="263"/>
      <c r="AHL38" s="263"/>
      <c r="AHM38" s="263"/>
      <c r="AHN38" s="263"/>
      <c r="AHO38" s="263"/>
      <c r="AHP38" s="263"/>
      <c r="AHQ38" s="263"/>
      <c r="AHR38" s="263"/>
      <c r="AHS38" s="263"/>
      <c r="AHT38" s="263"/>
      <c r="AHU38" s="263"/>
      <c r="AHV38" s="263"/>
      <c r="AHW38" s="263"/>
      <c r="AHX38" s="263"/>
      <c r="AHY38" s="263"/>
      <c r="AHZ38" s="263"/>
      <c r="AIA38" s="263"/>
      <c r="AIB38" s="263"/>
      <c r="AIC38" s="263"/>
      <c r="AID38" s="263"/>
      <c r="AIE38" s="263"/>
      <c r="AIF38" s="263"/>
      <c r="AIG38" s="263"/>
      <c r="AIH38" s="263"/>
      <c r="AII38" s="263"/>
      <c r="AIJ38" s="263"/>
      <c r="AIK38" s="263"/>
      <c r="AIL38" s="263"/>
      <c r="AIM38" s="263"/>
      <c r="AIN38" s="263"/>
      <c r="AIO38" s="263"/>
      <c r="AIP38" s="263"/>
      <c r="AIQ38" s="263"/>
      <c r="AIR38" s="263"/>
      <c r="AIS38" s="263"/>
      <c r="AIT38" s="263"/>
      <c r="AIU38" s="263"/>
      <c r="AIV38" s="263"/>
      <c r="AIW38" s="263"/>
      <c r="AIX38" s="263"/>
      <c r="AIY38" s="263"/>
      <c r="AIZ38" s="263"/>
      <c r="AJA38" s="263"/>
      <c r="AJB38" s="263"/>
      <c r="AJC38" s="263"/>
      <c r="AJD38" s="263"/>
      <c r="AJE38" s="263"/>
      <c r="AJF38" s="263"/>
      <c r="AJG38" s="263"/>
      <c r="AJH38" s="263"/>
      <c r="AJI38" s="263"/>
      <c r="AJJ38" s="263"/>
      <c r="AJK38" s="263"/>
      <c r="AJL38" s="263"/>
      <c r="AJM38" s="263"/>
      <c r="AJN38" s="263"/>
      <c r="AJO38" s="263"/>
      <c r="AJP38" s="263"/>
      <c r="AJQ38" s="263"/>
      <c r="AJR38" s="263"/>
      <c r="AJS38" s="263"/>
      <c r="AJT38" s="263"/>
      <c r="AJU38" s="263"/>
      <c r="AJV38" s="263"/>
      <c r="AJW38" s="263"/>
      <c r="AJX38" s="263"/>
      <c r="AJY38" s="263"/>
      <c r="AJZ38" s="263"/>
      <c r="AKA38" s="263"/>
      <c r="AKB38" s="263"/>
      <c r="AKC38" s="263"/>
      <c r="AKD38" s="263"/>
      <c r="AKE38" s="263"/>
      <c r="AKF38" s="263"/>
      <c r="AKG38" s="263"/>
      <c r="AKH38" s="263"/>
      <c r="AKI38" s="263"/>
      <c r="AKJ38" s="263"/>
      <c r="AKK38" s="263"/>
      <c r="AKL38" s="263"/>
      <c r="AKM38" s="263"/>
      <c r="AKN38" s="263"/>
      <c r="AKO38" s="263"/>
      <c r="AKP38" s="263"/>
      <c r="AKQ38" s="263"/>
      <c r="AKR38" s="263"/>
      <c r="AKS38" s="263"/>
      <c r="AKT38" s="263"/>
      <c r="AKU38" s="263"/>
      <c r="AKV38" s="263"/>
      <c r="AKW38" s="263"/>
      <c r="AKX38" s="263"/>
      <c r="AKY38" s="263"/>
      <c r="AKZ38" s="263"/>
      <c r="ALA38" s="263"/>
      <c r="ALB38" s="263"/>
      <c r="ALC38" s="263"/>
      <c r="ALD38" s="263"/>
      <c r="ALE38" s="263"/>
      <c r="ALF38" s="263"/>
      <c r="ALG38" s="263"/>
      <c r="ALH38" s="263"/>
      <c r="ALI38" s="263"/>
      <c r="ALJ38" s="263"/>
      <c r="ALK38" s="263"/>
      <c r="ALL38" s="263"/>
      <c r="ALM38" s="263"/>
      <c r="ALN38" s="263"/>
      <c r="ALO38" s="263"/>
      <c r="ALP38" s="263"/>
      <c r="ALQ38" s="263"/>
      <c r="ALR38" s="263"/>
      <c r="ALS38" s="263"/>
      <c r="ALT38" s="263"/>
      <c r="ALU38" s="263"/>
      <c r="ALV38" s="263"/>
      <c r="ALW38" s="263"/>
      <c r="ALX38" s="263"/>
      <c r="ALY38" s="263"/>
      <c r="ALZ38" s="263"/>
      <c r="AMA38" s="263"/>
      <c r="AMB38" s="263"/>
      <c r="AMC38" s="263"/>
      <c r="AMD38" s="263"/>
      <c r="AME38" s="263"/>
      <c r="AMF38" s="263"/>
      <c r="AMG38" s="263"/>
      <c r="AMH38" s="263"/>
      <c r="AMI38" s="263"/>
      <c r="AMJ38" s="263"/>
      <c r="AMK38" s="263"/>
      <c r="AML38" s="263"/>
      <c r="AMM38" s="263"/>
      <c r="AMN38" s="263"/>
      <c r="AMO38" s="263"/>
      <c r="AMP38" s="263"/>
      <c r="AMQ38" s="263"/>
      <c r="AMR38" s="263"/>
      <c r="AMS38" s="263"/>
      <c r="AMT38" s="263"/>
      <c r="AMU38" s="263"/>
      <c r="AMV38" s="263"/>
      <c r="AMW38" s="263"/>
      <c r="AMX38" s="263"/>
      <c r="AMY38" s="263"/>
      <c r="AMZ38" s="263"/>
      <c r="ANA38" s="263"/>
      <c r="ANB38" s="263"/>
      <c r="ANC38" s="263"/>
      <c r="AND38" s="263"/>
      <c r="ANE38" s="263"/>
      <c r="ANF38" s="263"/>
      <c r="ANG38" s="263"/>
      <c r="ANH38" s="263"/>
      <c r="ANI38" s="263"/>
      <c r="ANJ38" s="263"/>
      <c r="ANK38" s="263"/>
      <c r="ANL38" s="263"/>
      <c r="ANM38" s="263"/>
      <c r="ANN38" s="263"/>
      <c r="ANO38" s="263"/>
      <c r="ANP38" s="263"/>
      <c r="ANQ38" s="263"/>
      <c r="ANR38" s="263"/>
      <c r="ANS38" s="263"/>
      <c r="ANT38" s="263"/>
      <c r="ANU38" s="263"/>
      <c r="ANV38" s="263"/>
      <c r="ANW38" s="263"/>
      <c r="ANX38" s="263"/>
      <c r="ANY38" s="263"/>
      <c r="ANZ38" s="263"/>
      <c r="AOA38" s="263"/>
      <c r="AOB38" s="263"/>
      <c r="AOC38" s="263"/>
      <c r="AOD38" s="263"/>
      <c r="AOE38" s="263"/>
      <c r="AOF38" s="263"/>
      <c r="AOG38" s="263"/>
      <c r="AOH38" s="263"/>
      <c r="AOI38" s="263"/>
      <c r="AOJ38" s="263"/>
      <c r="AOK38" s="263"/>
      <c r="AOL38" s="263"/>
      <c r="AOM38" s="263"/>
      <c r="AON38" s="263"/>
      <c r="AOO38" s="263"/>
      <c r="AOP38" s="263"/>
      <c r="AOQ38" s="263"/>
      <c r="AOR38" s="263"/>
      <c r="AOS38" s="263"/>
      <c r="AOT38" s="263"/>
      <c r="AOU38" s="263"/>
      <c r="AOV38" s="263"/>
      <c r="AOW38" s="263"/>
      <c r="AOX38" s="263"/>
      <c r="AOY38" s="263"/>
      <c r="AOZ38" s="263"/>
      <c r="APA38" s="263"/>
      <c r="APB38" s="263"/>
      <c r="APC38" s="263"/>
      <c r="APD38" s="263"/>
      <c r="APE38" s="263"/>
      <c r="APF38" s="263"/>
      <c r="APG38" s="263"/>
      <c r="APH38" s="263"/>
      <c r="API38" s="263"/>
      <c r="APJ38" s="263"/>
      <c r="APK38" s="263"/>
      <c r="APL38" s="263"/>
      <c r="APM38" s="263"/>
      <c r="APN38" s="263"/>
      <c r="APO38" s="263"/>
      <c r="APP38" s="263"/>
      <c r="APQ38" s="263"/>
      <c r="APR38" s="263"/>
      <c r="APS38" s="263"/>
      <c r="APT38" s="263"/>
      <c r="APU38" s="263"/>
      <c r="APV38" s="263"/>
      <c r="APW38" s="263"/>
      <c r="APX38" s="263"/>
      <c r="APY38" s="263"/>
      <c r="APZ38" s="263"/>
      <c r="AQA38" s="263"/>
      <c r="AQB38" s="263"/>
      <c r="AQC38" s="263"/>
      <c r="AQD38" s="263"/>
      <c r="AQE38" s="263"/>
      <c r="AQF38" s="263"/>
      <c r="AQG38" s="263"/>
      <c r="AQH38" s="263"/>
      <c r="AQI38" s="263"/>
      <c r="AQJ38" s="263"/>
      <c r="AQK38" s="263"/>
      <c r="AQL38" s="263"/>
      <c r="AQM38" s="263"/>
      <c r="AQN38" s="263"/>
      <c r="AQO38" s="263"/>
      <c r="AQP38" s="263"/>
      <c r="AQQ38" s="263"/>
      <c r="AQR38" s="263"/>
      <c r="AQS38" s="263"/>
      <c r="AQT38" s="263"/>
      <c r="AQU38" s="263"/>
      <c r="AQV38" s="263"/>
      <c r="AQW38" s="263"/>
      <c r="AQX38" s="263"/>
      <c r="AQY38" s="263"/>
      <c r="AQZ38" s="263"/>
      <c r="ARA38" s="263"/>
      <c r="ARB38" s="263"/>
      <c r="ARC38" s="263"/>
      <c r="ARD38" s="263"/>
      <c r="ARE38" s="263"/>
      <c r="ARF38" s="263"/>
      <c r="ARG38" s="263"/>
      <c r="ARH38" s="263"/>
      <c r="ARI38" s="263"/>
      <c r="ARJ38" s="263"/>
      <c r="ARK38" s="263"/>
      <c r="ARL38" s="263"/>
      <c r="ARM38" s="263"/>
      <c r="ARN38" s="263"/>
      <c r="ARO38" s="263"/>
      <c r="ARP38" s="263"/>
      <c r="ARQ38" s="263"/>
      <c r="ARR38" s="263"/>
      <c r="ARS38" s="263"/>
      <c r="ART38" s="263"/>
      <c r="ARU38" s="263"/>
      <c r="ARV38" s="263"/>
      <c r="ARW38" s="263"/>
      <c r="ARX38" s="263"/>
      <c r="ARY38" s="263"/>
      <c r="ARZ38" s="263"/>
      <c r="ASA38" s="263"/>
      <c r="ASB38" s="263"/>
      <c r="ASC38" s="263"/>
      <c r="ASD38" s="263"/>
      <c r="ASE38" s="263"/>
      <c r="ASF38" s="263"/>
      <c r="ASG38" s="263"/>
      <c r="ASH38" s="263"/>
      <c r="ASI38" s="263"/>
      <c r="ASJ38" s="263"/>
      <c r="ASK38" s="263"/>
      <c r="ASL38" s="263"/>
      <c r="ASM38" s="263"/>
      <c r="ASN38" s="263"/>
      <c r="ASO38" s="263"/>
      <c r="ASP38" s="263"/>
      <c r="ASQ38" s="263"/>
      <c r="ASR38" s="263"/>
      <c r="ASS38" s="263"/>
      <c r="AST38" s="263"/>
      <c r="ASU38" s="263"/>
      <c r="ASV38" s="263"/>
      <c r="ASW38" s="263"/>
      <c r="ASX38" s="263"/>
      <c r="ASY38" s="263"/>
      <c r="ASZ38" s="263"/>
      <c r="ATA38" s="263"/>
      <c r="ATB38" s="263"/>
      <c r="ATC38" s="263"/>
      <c r="ATD38" s="263"/>
      <c r="ATE38" s="263"/>
      <c r="ATF38" s="263"/>
      <c r="ATG38" s="263"/>
      <c r="ATH38" s="263"/>
      <c r="ATI38" s="263"/>
      <c r="ATJ38" s="263"/>
      <c r="ATK38" s="263"/>
      <c r="ATL38" s="263"/>
      <c r="ATM38" s="263"/>
      <c r="ATN38" s="263"/>
      <c r="ATO38" s="263"/>
      <c r="ATP38" s="263"/>
      <c r="ATQ38" s="263"/>
      <c r="ATR38" s="263"/>
      <c r="ATS38" s="263"/>
      <c r="ATT38" s="263"/>
      <c r="ATU38" s="263"/>
      <c r="ATV38" s="263"/>
      <c r="ATW38" s="263"/>
      <c r="ATX38" s="263"/>
      <c r="ATY38" s="263"/>
      <c r="ATZ38" s="263"/>
      <c r="AUA38" s="263"/>
      <c r="AUB38" s="263"/>
      <c r="AUC38" s="263"/>
      <c r="AUD38" s="263"/>
      <c r="AUE38" s="263"/>
      <c r="AUF38" s="263"/>
      <c r="AUG38" s="263"/>
      <c r="AUH38" s="263"/>
      <c r="AUI38" s="263"/>
      <c r="AUJ38" s="263"/>
      <c r="AUK38" s="263"/>
      <c r="AUL38" s="263"/>
      <c r="AUM38" s="263"/>
      <c r="AUN38" s="263"/>
      <c r="AUO38" s="263"/>
      <c r="AUP38" s="263"/>
      <c r="AUQ38" s="263"/>
      <c r="AUR38" s="263"/>
      <c r="AUS38" s="263"/>
      <c r="AUT38" s="263"/>
      <c r="AUU38" s="263"/>
      <c r="AUV38" s="263"/>
      <c r="AUW38" s="263"/>
      <c r="AUX38" s="263"/>
      <c r="AUY38" s="263"/>
      <c r="AUZ38" s="263"/>
      <c r="AVA38" s="263"/>
      <c r="AVB38" s="263"/>
      <c r="AVC38" s="263"/>
      <c r="AVD38" s="263"/>
      <c r="AVE38" s="263"/>
      <c r="AVF38" s="263"/>
      <c r="AVG38" s="263"/>
      <c r="AVH38" s="263"/>
      <c r="AVI38" s="263"/>
      <c r="AVJ38" s="263"/>
      <c r="AVK38" s="263"/>
      <c r="AVL38" s="263"/>
      <c r="AVM38" s="263"/>
      <c r="AVN38" s="263"/>
      <c r="AVO38" s="263"/>
      <c r="AVP38" s="263"/>
      <c r="AVQ38" s="263"/>
      <c r="AVR38" s="263"/>
      <c r="AVS38" s="263"/>
      <c r="AVT38" s="263"/>
      <c r="AVU38" s="263"/>
      <c r="AVV38" s="263"/>
      <c r="AVW38" s="263"/>
      <c r="AVX38" s="263"/>
      <c r="AVY38" s="263"/>
      <c r="AVZ38" s="263"/>
      <c r="AWA38" s="263"/>
      <c r="AWB38" s="263"/>
      <c r="AWC38" s="263"/>
      <c r="AWD38" s="263"/>
      <c r="AWE38" s="263"/>
      <c r="AWF38" s="263"/>
      <c r="AWG38" s="263"/>
      <c r="AWH38" s="263"/>
      <c r="AWI38" s="263"/>
      <c r="AWJ38" s="263"/>
      <c r="AWK38" s="263"/>
      <c r="AWL38" s="263"/>
      <c r="AWM38" s="263"/>
      <c r="AWN38" s="263"/>
      <c r="AWO38" s="263"/>
      <c r="AWP38" s="263"/>
      <c r="AWQ38" s="263"/>
      <c r="AWR38" s="263"/>
      <c r="AWS38" s="263"/>
      <c r="AWT38" s="263"/>
      <c r="AWU38" s="263"/>
      <c r="AWV38" s="263"/>
      <c r="AWW38" s="263"/>
      <c r="AWX38" s="263"/>
      <c r="AWY38" s="263"/>
      <c r="AWZ38" s="263"/>
      <c r="AXA38" s="263"/>
      <c r="AXB38" s="263"/>
      <c r="AXC38" s="263"/>
      <c r="AXD38" s="263"/>
      <c r="AXE38" s="263"/>
      <c r="AXF38" s="263"/>
      <c r="AXG38" s="263"/>
      <c r="AXH38" s="263"/>
      <c r="AXI38" s="263"/>
      <c r="AXJ38" s="263"/>
      <c r="AXK38" s="263"/>
      <c r="AXL38" s="263"/>
      <c r="AXM38" s="263"/>
      <c r="AXN38" s="263"/>
      <c r="AXO38" s="263"/>
      <c r="AXP38" s="263"/>
      <c r="AXQ38" s="263"/>
      <c r="AXR38" s="263"/>
      <c r="AXS38" s="263"/>
      <c r="AXT38" s="263"/>
      <c r="AXU38" s="263"/>
      <c r="AXV38" s="263"/>
      <c r="AXW38" s="263"/>
      <c r="AXX38" s="263"/>
      <c r="AXY38" s="263"/>
      <c r="AXZ38" s="263"/>
      <c r="AYA38" s="263"/>
      <c r="AYB38" s="263"/>
      <c r="AYC38" s="263"/>
      <c r="AYD38" s="263"/>
      <c r="AYE38" s="263"/>
      <c r="AYF38" s="263"/>
      <c r="AYG38" s="263"/>
      <c r="AYH38" s="263"/>
      <c r="AYI38" s="263"/>
      <c r="AYJ38" s="263"/>
      <c r="AYK38" s="263"/>
      <c r="AYL38" s="263"/>
      <c r="AYM38" s="263"/>
      <c r="AYN38" s="263"/>
      <c r="AYO38" s="263"/>
      <c r="AYP38" s="263"/>
      <c r="AYQ38" s="263"/>
      <c r="AYR38" s="263"/>
      <c r="AYS38" s="263"/>
      <c r="AYT38" s="263"/>
      <c r="AYU38" s="263"/>
      <c r="AYV38" s="263"/>
      <c r="AYW38" s="263"/>
      <c r="AYX38" s="263"/>
      <c r="AYY38" s="263"/>
      <c r="AYZ38" s="263"/>
      <c r="AZA38" s="263"/>
      <c r="AZB38" s="263"/>
      <c r="AZC38" s="263"/>
      <c r="AZD38" s="263"/>
      <c r="AZE38" s="263"/>
      <c r="AZF38" s="263"/>
      <c r="AZG38" s="263"/>
      <c r="AZH38" s="263"/>
      <c r="AZI38" s="263"/>
      <c r="AZJ38" s="263"/>
      <c r="AZK38" s="263"/>
      <c r="AZL38" s="263"/>
      <c r="AZM38" s="263"/>
      <c r="AZN38" s="263"/>
      <c r="AZO38" s="263"/>
      <c r="AZP38" s="263"/>
      <c r="AZQ38" s="263"/>
      <c r="AZR38" s="263"/>
      <c r="AZS38" s="263"/>
      <c r="AZT38" s="263"/>
      <c r="AZU38" s="263"/>
      <c r="AZV38" s="263"/>
      <c r="AZW38" s="263"/>
      <c r="AZX38" s="263"/>
      <c r="AZY38" s="263"/>
      <c r="AZZ38" s="263"/>
      <c r="BAA38" s="263"/>
      <c r="BAB38" s="263"/>
      <c r="BAC38" s="263"/>
      <c r="BAD38" s="263"/>
      <c r="BAE38" s="263"/>
      <c r="BAF38" s="263"/>
      <c r="BAG38" s="263"/>
      <c r="BAH38" s="263"/>
      <c r="BAI38" s="263"/>
      <c r="BAJ38" s="263"/>
      <c r="BAK38" s="263"/>
      <c r="BAL38" s="263"/>
      <c r="BAM38" s="263"/>
      <c r="BAN38" s="263"/>
      <c r="BAO38" s="263"/>
      <c r="BAP38" s="263"/>
      <c r="BAQ38" s="263"/>
      <c r="BAR38" s="263"/>
      <c r="BAS38" s="263"/>
      <c r="BAT38" s="263"/>
      <c r="BAU38" s="263"/>
      <c r="BAV38" s="263"/>
      <c r="BAW38" s="263"/>
      <c r="BAX38" s="263"/>
      <c r="BAY38" s="263"/>
      <c r="BAZ38" s="263"/>
      <c r="BBA38" s="263"/>
      <c r="BBB38" s="263"/>
    </row>
    <row r="39" spans="1:1406" ht="18" customHeight="1" x14ac:dyDescent="0.25">
      <c r="A39" s="85">
        <v>6</v>
      </c>
      <c r="B39" s="89" t="s">
        <v>47</v>
      </c>
      <c r="C39" s="120"/>
      <c r="D39" s="93">
        <f>SUM(D40:D43)</f>
        <v>10936</v>
      </c>
      <c r="E39" s="154">
        <f>SUM(E40:E43)</f>
        <v>13295</v>
      </c>
      <c r="F39" s="154">
        <f>SUM(F40:F43)</f>
        <v>13204.97</v>
      </c>
      <c r="G39" s="154">
        <f>SUM(G40:G43)</f>
        <v>26060.5</v>
      </c>
      <c r="H39" s="154">
        <f t="shared" ref="H39:X39" si="10">SUM(H40:H43)</f>
        <v>24255.670000000002</v>
      </c>
      <c r="I39" s="154">
        <f>SUM(I40:I43)</f>
        <v>24255.670000000002</v>
      </c>
      <c r="J39" s="154">
        <f>SUM(J40:J43)</f>
        <v>24255.670000000002</v>
      </c>
      <c r="K39" s="155">
        <f t="shared" si="10"/>
        <v>19545.375</v>
      </c>
      <c r="L39" s="156">
        <f t="shared" si="10"/>
        <v>11906.46</v>
      </c>
      <c r="M39" s="154">
        <f t="shared" si="10"/>
        <v>0</v>
      </c>
      <c r="N39" s="154">
        <f t="shared" si="10"/>
        <v>812.02</v>
      </c>
      <c r="O39" s="154">
        <f t="shared" si="10"/>
        <v>0</v>
      </c>
      <c r="P39" s="154">
        <f t="shared" si="10"/>
        <v>11094.44</v>
      </c>
      <c r="Q39" s="154">
        <f t="shared" si="10"/>
        <v>0</v>
      </c>
      <c r="R39" s="154">
        <f t="shared" si="10"/>
        <v>0</v>
      </c>
      <c r="S39" s="154">
        <f t="shared" si="10"/>
        <v>0</v>
      </c>
      <c r="T39" s="154">
        <f t="shared" si="10"/>
        <v>0</v>
      </c>
      <c r="U39" s="154">
        <f t="shared" si="10"/>
        <v>0</v>
      </c>
      <c r="V39" s="154">
        <f t="shared" si="10"/>
        <v>0</v>
      </c>
      <c r="W39" s="154">
        <f t="shared" si="10"/>
        <v>0</v>
      </c>
      <c r="X39" s="154">
        <f t="shared" si="10"/>
        <v>0</v>
      </c>
    </row>
    <row r="40" spans="1:1406" ht="18" customHeight="1" x14ac:dyDescent="0.25">
      <c r="A40" s="122"/>
      <c r="B40" s="47">
        <v>6.1</v>
      </c>
      <c r="C40" s="42" t="s">
        <v>48</v>
      </c>
      <c r="D40" s="31">
        <v>10331</v>
      </c>
      <c r="E40" s="143">
        <v>12500</v>
      </c>
      <c r="F40" s="32">
        <v>12422.57</v>
      </c>
      <c r="G40" s="137">
        <v>12500</v>
      </c>
      <c r="H40" s="138">
        <v>10801.04</v>
      </c>
      <c r="I40" s="138">
        <v>10801.04</v>
      </c>
      <c r="J40" s="275">
        <v>10801.04</v>
      </c>
      <c r="K40" s="139">
        <f>+G40/12*$K$2</f>
        <v>9375</v>
      </c>
      <c r="L40" s="140">
        <f>SUM(M40:X40)</f>
        <v>10576.09</v>
      </c>
      <c r="M40" s="141"/>
      <c r="N40" s="141"/>
      <c r="O40" s="141"/>
      <c r="P40" s="141">
        <v>10576.09</v>
      </c>
      <c r="Q40" s="141"/>
      <c r="R40" s="142"/>
      <c r="S40" s="141"/>
      <c r="T40" s="141"/>
      <c r="U40" s="141"/>
      <c r="V40" s="141"/>
      <c r="W40" s="141"/>
      <c r="X40" s="141"/>
    </row>
    <row r="41" spans="1:1406" ht="18" customHeight="1" x14ac:dyDescent="0.25">
      <c r="A41" s="121"/>
      <c r="B41" s="47">
        <v>6.2</v>
      </c>
      <c r="C41" s="42" t="s">
        <v>50</v>
      </c>
      <c r="D41" s="31">
        <v>605</v>
      </c>
      <c r="E41" s="143">
        <v>605</v>
      </c>
      <c r="F41" s="143">
        <v>592.4</v>
      </c>
      <c r="G41" s="137">
        <v>1270.5</v>
      </c>
      <c r="H41" s="138">
        <v>1164.6300000000001</v>
      </c>
      <c r="I41" s="138">
        <v>1164.6300000000001</v>
      </c>
      <c r="J41" s="275">
        <v>1164.6300000000001</v>
      </c>
      <c r="K41" s="139">
        <f>+G41/12*$K$2</f>
        <v>952.875</v>
      </c>
      <c r="L41" s="140">
        <f t="shared" ref="L41:L51" si="11">SUM(M41:X41)</f>
        <v>1140.3699999999999</v>
      </c>
      <c r="M41" s="141"/>
      <c r="N41" s="141">
        <v>622.02</v>
      </c>
      <c r="O41" s="141"/>
      <c r="P41" s="141">
        <v>518.35</v>
      </c>
      <c r="Q41" s="141"/>
      <c r="R41" s="142"/>
      <c r="S41" s="141"/>
      <c r="T41" s="141"/>
      <c r="U41" s="141"/>
      <c r="V41" s="141"/>
      <c r="W41" s="141"/>
      <c r="X41" s="141"/>
    </row>
    <row r="42" spans="1:1406" ht="20.25" customHeight="1" x14ac:dyDescent="0.25">
      <c r="A42" s="121"/>
      <c r="B42" s="47">
        <v>6.3</v>
      </c>
      <c r="C42" s="42" t="s">
        <v>49</v>
      </c>
      <c r="D42" s="31">
        <v>0</v>
      </c>
      <c r="E42" s="143">
        <v>190</v>
      </c>
      <c r="F42" s="143">
        <v>190</v>
      </c>
      <c r="G42" s="137">
        <v>190</v>
      </c>
      <c r="H42" s="138">
        <v>190</v>
      </c>
      <c r="I42" s="138">
        <v>190</v>
      </c>
      <c r="J42" s="275">
        <v>190</v>
      </c>
      <c r="K42" s="139">
        <f>+G42/12*$K$2</f>
        <v>142.5</v>
      </c>
      <c r="L42" s="140">
        <f t="shared" si="11"/>
        <v>190</v>
      </c>
      <c r="M42" s="141"/>
      <c r="N42" s="141">
        <v>190</v>
      </c>
      <c r="O42" s="141"/>
      <c r="P42" s="141"/>
      <c r="Q42" s="141"/>
      <c r="R42" s="142"/>
      <c r="S42" s="141"/>
      <c r="T42" s="141"/>
      <c r="U42" s="141"/>
      <c r="V42" s="141"/>
      <c r="W42" s="141"/>
      <c r="X42" s="141"/>
    </row>
    <row r="43" spans="1:1406" ht="31.2" customHeight="1" thickBot="1" x14ac:dyDescent="0.3">
      <c r="A43" s="121"/>
      <c r="B43" s="47">
        <v>6.4</v>
      </c>
      <c r="C43" s="41" t="s">
        <v>97</v>
      </c>
      <c r="D43" s="31">
        <v>0</v>
      </c>
      <c r="E43" s="143">
        <v>0</v>
      </c>
      <c r="F43" s="32">
        <v>0</v>
      </c>
      <c r="G43" s="137">
        <v>12100</v>
      </c>
      <c r="H43" s="138">
        <v>12100</v>
      </c>
      <c r="I43" s="138">
        <v>12100</v>
      </c>
      <c r="J43" s="275">
        <v>12100</v>
      </c>
      <c r="K43" s="139">
        <f>+G43/12*$K$2</f>
        <v>9075</v>
      </c>
      <c r="L43" s="140">
        <f t="shared" si="11"/>
        <v>0</v>
      </c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</row>
    <row r="44" spans="1:1406" ht="18" customHeight="1" x14ac:dyDescent="0.25">
      <c r="A44" s="85">
        <v>7</v>
      </c>
      <c r="B44" s="89" t="s">
        <v>51</v>
      </c>
      <c r="C44" s="120"/>
      <c r="D44" s="93">
        <f>SUM(D45:D46)</f>
        <v>3160</v>
      </c>
      <c r="E44" s="154">
        <f>SUM(E45:E46)</f>
        <v>1500</v>
      </c>
      <c r="F44" s="154">
        <f>SUM(F45:F46)</f>
        <v>20.21</v>
      </c>
      <c r="G44" s="154">
        <f>SUM(G45:G46)</f>
        <v>7865</v>
      </c>
      <c r="H44" s="154">
        <f t="shared" ref="H44:X44" si="12">SUM(H45:H46)</f>
        <v>7865</v>
      </c>
      <c r="I44" s="154">
        <f>SUM(I45:I46)</f>
        <v>4000</v>
      </c>
      <c r="J44" s="154">
        <f>SUM(J45:J46)</f>
        <v>500</v>
      </c>
      <c r="K44" s="155">
        <f t="shared" si="12"/>
        <v>5898.75</v>
      </c>
      <c r="L44" s="156">
        <f>SUM(L45:L46)</f>
        <v>4003.41</v>
      </c>
      <c r="M44" s="154">
        <f t="shared" si="12"/>
        <v>0</v>
      </c>
      <c r="N44" s="154">
        <f t="shared" si="12"/>
        <v>0</v>
      </c>
      <c r="O44" s="154">
        <f t="shared" si="12"/>
        <v>0</v>
      </c>
      <c r="P44" s="154">
        <f t="shared" si="12"/>
        <v>0</v>
      </c>
      <c r="Q44" s="154">
        <f t="shared" si="12"/>
        <v>0</v>
      </c>
      <c r="R44" s="154">
        <f t="shared" si="12"/>
        <v>43.41</v>
      </c>
      <c r="S44" s="154">
        <f t="shared" si="12"/>
        <v>660</v>
      </c>
      <c r="T44" s="154">
        <f t="shared" si="12"/>
        <v>660</v>
      </c>
      <c r="U44" s="154">
        <f t="shared" si="12"/>
        <v>660</v>
      </c>
      <c r="V44" s="154">
        <f t="shared" si="12"/>
        <v>660</v>
      </c>
      <c r="W44" s="154">
        <f t="shared" si="12"/>
        <v>660</v>
      </c>
      <c r="X44" s="154">
        <f t="shared" si="12"/>
        <v>660</v>
      </c>
    </row>
    <row r="45" spans="1:1406" ht="18" customHeight="1" x14ac:dyDescent="0.25">
      <c r="A45" s="122"/>
      <c r="B45" s="47">
        <v>7.1</v>
      </c>
      <c r="C45" s="42" t="s">
        <v>52</v>
      </c>
      <c r="D45" s="31">
        <v>2538</v>
      </c>
      <c r="E45" s="143">
        <v>0</v>
      </c>
      <c r="F45" s="32">
        <v>0</v>
      </c>
      <c r="G45" s="137">
        <v>0</v>
      </c>
      <c r="H45" s="138">
        <v>0</v>
      </c>
      <c r="I45" s="138">
        <v>0</v>
      </c>
      <c r="J45" s="275">
        <v>0</v>
      </c>
      <c r="K45" s="139">
        <f>+G45/12*$K$2</f>
        <v>0</v>
      </c>
      <c r="L45" s="140">
        <f t="shared" si="11"/>
        <v>0</v>
      </c>
      <c r="M45" s="141"/>
      <c r="N45" s="141"/>
      <c r="O45" s="141"/>
      <c r="P45" s="141"/>
      <c r="Q45" s="141"/>
      <c r="R45" s="142"/>
      <c r="S45" s="141"/>
      <c r="T45" s="141"/>
      <c r="U45" s="141"/>
      <c r="V45" s="141"/>
      <c r="W45" s="141"/>
      <c r="X45" s="141"/>
    </row>
    <row r="46" spans="1:1406" ht="18" customHeight="1" thickBot="1" x14ac:dyDescent="0.3">
      <c r="A46" s="121"/>
      <c r="B46" s="47">
        <v>7.2</v>
      </c>
      <c r="C46" s="42" t="s">
        <v>53</v>
      </c>
      <c r="D46" s="31">
        <v>622</v>
      </c>
      <c r="E46" s="143">
        <v>1500</v>
      </c>
      <c r="F46" s="143">
        <v>20.21</v>
      </c>
      <c r="G46" s="137">
        <v>7865</v>
      </c>
      <c r="H46" s="138">
        <v>7865</v>
      </c>
      <c r="I46" s="138">
        <v>4000</v>
      </c>
      <c r="J46" s="275">
        <v>500</v>
      </c>
      <c r="K46" s="139">
        <f>+G46/12*$K$2</f>
        <v>5898.75</v>
      </c>
      <c r="L46" s="140">
        <f t="shared" si="11"/>
        <v>4003.41</v>
      </c>
      <c r="M46" s="141"/>
      <c r="N46" s="141"/>
      <c r="O46" s="141"/>
      <c r="P46" s="141"/>
      <c r="Q46" s="141"/>
      <c r="R46" s="142">
        <v>43.41</v>
      </c>
      <c r="S46" s="300">
        <v>660</v>
      </c>
      <c r="T46" s="300">
        <v>660</v>
      </c>
      <c r="U46" s="300">
        <v>660</v>
      </c>
      <c r="V46" s="300">
        <v>660</v>
      </c>
      <c r="W46" s="300">
        <v>660</v>
      </c>
      <c r="X46" s="300">
        <v>660</v>
      </c>
    </row>
    <row r="47" spans="1:1406" ht="18" customHeight="1" x14ac:dyDescent="0.25">
      <c r="A47" s="85">
        <v>8</v>
      </c>
      <c r="B47" s="79" t="s">
        <v>54</v>
      </c>
      <c r="C47" s="82"/>
      <c r="D47" s="83">
        <f>SUM(D48)</f>
        <v>0</v>
      </c>
      <c r="E47" s="83">
        <f t="shared" ref="E47:K47" si="13">SUM(E48)</f>
        <v>6050</v>
      </c>
      <c r="F47" s="83">
        <f t="shared" si="13"/>
        <v>4739.2</v>
      </c>
      <c r="G47" s="83">
        <f t="shared" si="13"/>
        <v>6050</v>
      </c>
      <c r="H47" s="83">
        <f>H48+H49</f>
        <v>7050</v>
      </c>
      <c r="I47" s="83">
        <f>I48+I49</f>
        <v>3500</v>
      </c>
      <c r="J47" s="83">
        <f>J48+J49</f>
        <v>500</v>
      </c>
      <c r="K47" s="83">
        <f t="shared" si="13"/>
        <v>4537.5</v>
      </c>
      <c r="L47" s="83">
        <f>SUM(L48:L49)</f>
        <v>3504</v>
      </c>
      <c r="M47" s="83">
        <f>SUM(M48:M49)</f>
        <v>292</v>
      </c>
      <c r="N47" s="83">
        <f t="shared" ref="N47:X47" si="14">SUM(N48:N49)</f>
        <v>292</v>
      </c>
      <c r="O47" s="83">
        <f t="shared" si="14"/>
        <v>292</v>
      </c>
      <c r="P47" s="83">
        <f t="shared" si="14"/>
        <v>292</v>
      </c>
      <c r="Q47" s="83">
        <f t="shared" si="14"/>
        <v>292</v>
      </c>
      <c r="R47" s="83">
        <f t="shared" si="14"/>
        <v>292</v>
      </c>
      <c r="S47" s="83">
        <f t="shared" si="14"/>
        <v>292</v>
      </c>
      <c r="T47" s="83">
        <f t="shared" si="14"/>
        <v>292</v>
      </c>
      <c r="U47" s="83">
        <f t="shared" si="14"/>
        <v>292</v>
      </c>
      <c r="V47" s="83">
        <f t="shared" si="14"/>
        <v>292</v>
      </c>
      <c r="W47" s="83">
        <f t="shared" si="14"/>
        <v>292</v>
      </c>
      <c r="X47" s="83">
        <f t="shared" si="14"/>
        <v>292</v>
      </c>
    </row>
    <row r="48" spans="1:1406" s="244" customFormat="1" ht="18" customHeight="1" x14ac:dyDescent="0.25">
      <c r="A48" s="323"/>
      <c r="B48" s="47">
        <v>8.1</v>
      </c>
      <c r="C48" s="40" t="s">
        <v>55</v>
      </c>
      <c r="D48" s="30">
        <v>0</v>
      </c>
      <c r="E48" s="147">
        <v>6050</v>
      </c>
      <c r="F48" s="157">
        <v>4739.2</v>
      </c>
      <c r="G48" s="138">
        <v>6050</v>
      </c>
      <c r="H48" s="168">
        <v>6050</v>
      </c>
      <c r="I48" s="317">
        <v>3000</v>
      </c>
      <c r="J48" s="279">
        <v>0</v>
      </c>
      <c r="K48" s="139">
        <f>+G48/12*$K$2</f>
        <v>4537.5</v>
      </c>
      <c r="L48" s="140">
        <f t="shared" si="11"/>
        <v>3000</v>
      </c>
      <c r="M48" s="301">
        <v>250</v>
      </c>
      <c r="N48" s="301">
        <v>250</v>
      </c>
      <c r="O48" s="301">
        <v>250</v>
      </c>
      <c r="P48" s="301">
        <v>250</v>
      </c>
      <c r="Q48" s="301">
        <v>250</v>
      </c>
      <c r="R48" s="301">
        <v>250</v>
      </c>
      <c r="S48" s="301">
        <v>250</v>
      </c>
      <c r="T48" s="301">
        <v>250</v>
      </c>
      <c r="U48" s="301">
        <v>250</v>
      </c>
      <c r="V48" s="301">
        <v>250</v>
      </c>
      <c r="W48" s="301">
        <v>250</v>
      </c>
      <c r="X48" s="301">
        <v>250</v>
      </c>
      <c r="Y48" s="263"/>
      <c r="Z48" s="263"/>
      <c r="AA48" s="263"/>
      <c r="AB48" s="263"/>
      <c r="AC48" s="263"/>
      <c r="AD48" s="263"/>
      <c r="AE48" s="263"/>
      <c r="AF48" s="263"/>
      <c r="AG48" s="263"/>
      <c r="AH48" s="263"/>
      <c r="AI48" s="263"/>
      <c r="AJ48" s="263"/>
      <c r="AK48" s="263"/>
      <c r="AL48" s="263"/>
      <c r="AM48" s="263"/>
      <c r="AN48" s="263"/>
      <c r="AO48" s="263"/>
      <c r="AP48" s="263"/>
      <c r="AQ48" s="263"/>
      <c r="AR48" s="263"/>
      <c r="AS48" s="263"/>
      <c r="AT48" s="263"/>
      <c r="AU48" s="263"/>
      <c r="AV48" s="263"/>
      <c r="AW48" s="263"/>
      <c r="AX48" s="263"/>
      <c r="AY48" s="263"/>
      <c r="AZ48" s="263"/>
      <c r="BA48" s="263"/>
      <c r="BB48" s="263"/>
      <c r="BC48" s="263"/>
      <c r="BD48" s="263"/>
      <c r="BE48" s="263"/>
      <c r="BF48" s="263"/>
      <c r="BG48" s="263"/>
      <c r="BH48" s="263"/>
      <c r="BI48" s="263"/>
      <c r="BJ48" s="263"/>
      <c r="BK48" s="263"/>
      <c r="BL48" s="263"/>
      <c r="BM48" s="263"/>
      <c r="BN48" s="263"/>
      <c r="BO48" s="263"/>
      <c r="BP48" s="263"/>
      <c r="BQ48" s="263"/>
      <c r="BR48" s="263"/>
      <c r="BS48" s="263"/>
      <c r="BT48" s="263"/>
      <c r="BU48" s="263"/>
      <c r="BV48" s="263"/>
      <c r="BW48" s="263"/>
      <c r="BX48" s="263"/>
      <c r="BY48" s="263"/>
      <c r="BZ48" s="263"/>
      <c r="CA48" s="263"/>
      <c r="CB48" s="263"/>
      <c r="CC48" s="263"/>
      <c r="CD48" s="263"/>
      <c r="CE48" s="263"/>
      <c r="CF48" s="263"/>
      <c r="CG48" s="263"/>
      <c r="CH48" s="263"/>
      <c r="CI48" s="263"/>
      <c r="CJ48" s="263"/>
      <c r="CK48" s="263"/>
      <c r="CL48" s="263"/>
      <c r="CM48" s="263"/>
      <c r="CN48" s="263"/>
      <c r="CO48" s="263"/>
      <c r="CP48" s="263"/>
      <c r="CQ48" s="263"/>
      <c r="CR48" s="263"/>
      <c r="CS48" s="263"/>
      <c r="CT48" s="263"/>
      <c r="CU48" s="263"/>
      <c r="CV48" s="263"/>
      <c r="CW48" s="263"/>
      <c r="CX48" s="263"/>
      <c r="CY48" s="263"/>
      <c r="CZ48" s="263"/>
      <c r="DA48" s="263"/>
      <c r="DB48" s="263"/>
      <c r="DC48" s="263"/>
      <c r="DD48" s="263"/>
      <c r="DE48" s="263"/>
      <c r="DF48" s="263"/>
      <c r="DG48" s="263"/>
      <c r="DH48" s="263"/>
      <c r="DI48" s="263"/>
      <c r="DJ48" s="263"/>
      <c r="DK48" s="263"/>
      <c r="DL48" s="263"/>
      <c r="DM48" s="263"/>
      <c r="DN48" s="263"/>
      <c r="DO48" s="263"/>
      <c r="DP48" s="263"/>
      <c r="DQ48" s="263"/>
      <c r="DR48" s="263"/>
      <c r="DS48" s="263"/>
      <c r="DT48" s="263"/>
      <c r="DU48" s="263"/>
      <c r="DV48" s="263"/>
      <c r="DW48" s="263"/>
      <c r="DX48" s="263"/>
      <c r="DY48" s="263"/>
      <c r="DZ48" s="263"/>
      <c r="EA48" s="263"/>
      <c r="EB48" s="263"/>
      <c r="EC48" s="263"/>
      <c r="ED48" s="263"/>
      <c r="EE48" s="263"/>
      <c r="EF48" s="263"/>
      <c r="EG48" s="263"/>
      <c r="EH48" s="263"/>
      <c r="EI48" s="263"/>
      <c r="EJ48" s="263"/>
      <c r="EK48" s="263"/>
      <c r="EL48" s="263"/>
      <c r="EM48" s="263"/>
      <c r="EN48" s="263"/>
      <c r="EO48" s="263"/>
      <c r="EP48" s="263"/>
      <c r="EQ48" s="263"/>
      <c r="ER48" s="263"/>
      <c r="ES48" s="263"/>
      <c r="ET48" s="263"/>
      <c r="EU48" s="263"/>
      <c r="EV48" s="263"/>
      <c r="EW48" s="263"/>
      <c r="EX48" s="263"/>
      <c r="EY48" s="263"/>
      <c r="EZ48" s="263"/>
      <c r="FA48" s="263"/>
      <c r="FB48" s="263"/>
      <c r="FC48" s="263"/>
      <c r="FD48" s="263"/>
      <c r="FE48" s="263"/>
      <c r="FF48" s="263"/>
      <c r="FG48" s="263"/>
      <c r="FH48" s="263"/>
      <c r="FI48" s="263"/>
      <c r="FJ48" s="263"/>
      <c r="FK48" s="263"/>
      <c r="FL48" s="263"/>
      <c r="FM48" s="263"/>
      <c r="FN48" s="263"/>
      <c r="FO48" s="263"/>
      <c r="FP48" s="263"/>
      <c r="FQ48" s="263"/>
      <c r="FR48" s="263"/>
      <c r="FS48" s="263"/>
      <c r="FT48" s="263"/>
      <c r="FU48" s="263"/>
      <c r="FV48" s="263"/>
      <c r="FW48" s="263"/>
      <c r="FX48" s="263"/>
      <c r="FY48" s="263"/>
      <c r="FZ48" s="263"/>
      <c r="GA48" s="263"/>
      <c r="GB48" s="263"/>
      <c r="GC48" s="263"/>
      <c r="GD48" s="263"/>
      <c r="GE48" s="263"/>
      <c r="GF48" s="263"/>
      <c r="GG48" s="263"/>
      <c r="GH48" s="263"/>
      <c r="GI48" s="263"/>
      <c r="GJ48" s="263"/>
      <c r="GK48" s="263"/>
      <c r="GL48" s="263"/>
      <c r="GM48" s="263"/>
      <c r="GN48" s="263"/>
      <c r="GO48" s="263"/>
      <c r="GP48" s="263"/>
      <c r="GQ48" s="263"/>
      <c r="GR48" s="263"/>
      <c r="GS48" s="263"/>
      <c r="GT48" s="263"/>
      <c r="GU48" s="263"/>
      <c r="GV48" s="263"/>
      <c r="GW48" s="263"/>
      <c r="GX48" s="263"/>
      <c r="GY48" s="263"/>
      <c r="GZ48" s="263"/>
      <c r="HA48" s="263"/>
      <c r="HB48" s="263"/>
      <c r="HC48" s="263"/>
      <c r="HD48" s="263"/>
      <c r="HE48" s="263"/>
      <c r="HF48" s="263"/>
      <c r="HG48" s="263"/>
      <c r="HH48" s="263"/>
      <c r="HI48" s="263"/>
      <c r="HJ48" s="263"/>
      <c r="HK48" s="263"/>
      <c r="HL48" s="263"/>
      <c r="HM48" s="263"/>
      <c r="HN48" s="263"/>
      <c r="HO48" s="263"/>
      <c r="HP48" s="263"/>
      <c r="HQ48" s="263"/>
      <c r="HR48" s="263"/>
      <c r="HS48" s="263"/>
      <c r="HT48" s="263"/>
      <c r="HU48" s="263"/>
      <c r="HV48" s="263"/>
      <c r="HW48" s="263"/>
      <c r="HX48" s="263"/>
      <c r="HY48" s="263"/>
      <c r="HZ48" s="263"/>
      <c r="IA48" s="263"/>
      <c r="IB48" s="263"/>
      <c r="IC48" s="263"/>
      <c r="ID48" s="263"/>
      <c r="IE48" s="263"/>
      <c r="IF48" s="263"/>
      <c r="IG48" s="263"/>
      <c r="IH48" s="263"/>
      <c r="II48" s="263"/>
      <c r="IJ48" s="263"/>
      <c r="IK48" s="263"/>
      <c r="IL48" s="263"/>
      <c r="IM48" s="263"/>
      <c r="IN48" s="263"/>
      <c r="IO48" s="263"/>
      <c r="IP48" s="263"/>
      <c r="IQ48" s="263"/>
      <c r="IR48" s="263"/>
      <c r="IS48" s="263"/>
      <c r="IT48" s="263"/>
      <c r="IU48" s="263"/>
      <c r="IV48" s="263"/>
      <c r="IW48" s="263"/>
      <c r="IX48" s="263"/>
      <c r="IY48" s="263"/>
      <c r="IZ48" s="263"/>
      <c r="JA48" s="263"/>
      <c r="JB48" s="263"/>
      <c r="JC48" s="263"/>
      <c r="JD48" s="263"/>
      <c r="JE48" s="263"/>
      <c r="JF48" s="263"/>
      <c r="JG48" s="263"/>
      <c r="JH48" s="263"/>
      <c r="JI48" s="263"/>
      <c r="JJ48" s="263"/>
      <c r="JK48" s="263"/>
      <c r="JL48" s="263"/>
      <c r="JM48" s="263"/>
      <c r="JN48" s="263"/>
      <c r="JO48" s="263"/>
      <c r="JP48" s="263"/>
      <c r="JQ48" s="263"/>
      <c r="JR48" s="263"/>
      <c r="JS48" s="263"/>
      <c r="JT48" s="263"/>
      <c r="JU48" s="263"/>
      <c r="JV48" s="263"/>
      <c r="JW48" s="263"/>
      <c r="JX48" s="263"/>
      <c r="JY48" s="263"/>
      <c r="JZ48" s="263"/>
      <c r="KA48" s="263"/>
      <c r="KB48" s="263"/>
      <c r="KC48" s="263"/>
      <c r="KD48" s="263"/>
      <c r="KE48" s="263"/>
      <c r="KF48" s="263"/>
      <c r="KG48" s="263"/>
      <c r="KH48" s="263"/>
      <c r="KI48" s="263"/>
      <c r="KJ48" s="263"/>
      <c r="KK48" s="263"/>
      <c r="KL48" s="263"/>
      <c r="KM48" s="263"/>
      <c r="KN48" s="263"/>
      <c r="KO48" s="263"/>
      <c r="KP48" s="263"/>
      <c r="KQ48" s="263"/>
      <c r="KR48" s="263"/>
      <c r="KS48" s="263"/>
      <c r="KT48" s="263"/>
      <c r="KU48" s="263"/>
      <c r="KV48" s="263"/>
      <c r="KW48" s="263"/>
      <c r="KX48" s="263"/>
      <c r="KY48" s="263"/>
      <c r="KZ48" s="263"/>
      <c r="LA48" s="263"/>
      <c r="LB48" s="263"/>
      <c r="LC48" s="263"/>
      <c r="LD48" s="263"/>
      <c r="LE48" s="263"/>
      <c r="LF48" s="263"/>
      <c r="LG48" s="263"/>
      <c r="LH48" s="263"/>
      <c r="LI48" s="263"/>
      <c r="LJ48" s="263"/>
      <c r="LK48" s="263"/>
      <c r="LL48" s="263"/>
      <c r="LM48" s="263"/>
      <c r="LN48" s="263"/>
      <c r="LO48" s="263"/>
      <c r="LP48" s="263"/>
      <c r="LQ48" s="263"/>
      <c r="LR48" s="263"/>
      <c r="LS48" s="263"/>
      <c r="LT48" s="263"/>
      <c r="LU48" s="263"/>
      <c r="LV48" s="263"/>
      <c r="LW48" s="263"/>
      <c r="LX48" s="263"/>
      <c r="LY48" s="263"/>
      <c r="LZ48" s="263"/>
      <c r="MA48" s="263"/>
      <c r="MB48" s="263"/>
      <c r="MC48" s="263"/>
      <c r="MD48" s="263"/>
      <c r="ME48" s="263"/>
      <c r="MF48" s="263"/>
      <c r="MG48" s="263"/>
      <c r="MH48" s="263"/>
      <c r="MI48" s="263"/>
      <c r="MJ48" s="263"/>
      <c r="MK48" s="263"/>
      <c r="ML48" s="263"/>
      <c r="MM48" s="263"/>
      <c r="MN48" s="263"/>
      <c r="MO48" s="263"/>
      <c r="MP48" s="263"/>
      <c r="MQ48" s="263"/>
      <c r="MR48" s="263"/>
      <c r="MS48" s="263"/>
      <c r="MT48" s="263"/>
      <c r="MU48" s="263"/>
      <c r="MV48" s="263"/>
      <c r="MW48" s="263"/>
      <c r="MX48" s="263"/>
      <c r="MY48" s="263"/>
      <c r="MZ48" s="263"/>
      <c r="NA48" s="263"/>
      <c r="NB48" s="263"/>
      <c r="NC48" s="263"/>
      <c r="ND48" s="263"/>
      <c r="NE48" s="263"/>
      <c r="NF48" s="263"/>
      <c r="NG48" s="263"/>
      <c r="NH48" s="263"/>
      <c r="NI48" s="263"/>
      <c r="NJ48" s="263"/>
      <c r="NK48" s="263"/>
      <c r="NL48" s="263"/>
      <c r="NM48" s="263"/>
      <c r="NN48" s="263"/>
      <c r="NO48" s="263"/>
      <c r="NP48" s="263"/>
      <c r="NQ48" s="263"/>
      <c r="NR48" s="263"/>
      <c r="NS48" s="263"/>
      <c r="NT48" s="263"/>
      <c r="NU48" s="263"/>
      <c r="NV48" s="263"/>
      <c r="NW48" s="263"/>
      <c r="NX48" s="263"/>
      <c r="NY48" s="263"/>
      <c r="NZ48" s="263"/>
      <c r="OA48" s="263"/>
      <c r="OB48" s="263"/>
      <c r="OC48" s="263"/>
      <c r="OD48" s="263"/>
      <c r="OE48" s="263"/>
      <c r="OF48" s="263"/>
      <c r="OG48" s="263"/>
      <c r="OH48" s="263"/>
      <c r="OI48" s="263"/>
      <c r="OJ48" s="263"/>
      <c r="OK48" s="263"/>
      <c r="OL48" s="263"/>
      <c r="OM48" s="263"/>
      <c r="ON48" s="263"/>
      <c r="OO48" s="263"/>
      <c r="OP48" s="263"/>
      <c r="OQ48" s="263"/>
      <c r="OR48" s="263"/>
      <c r="OS48" s="263"/>
      <c r="OT48" s="263"/>
      <c r="OU48" s="263"/>
      <c r="OV48" s="263"/>
      <c r="OW48" s="263"/>
      <c r="OX48" s="263"/>
      <c r="OY48" s="263"/>
      <c r="OZ48" s="263"/>
      <c r="PA48" s="263"/>
      <c r="PB48" s="263"/>
      <c r="PC48" s="263"/>
      <c r="PD48" s="263"/>
      <c r="PE48" s="263"/>
      <c r="PF48" s="263"/>
      <c r="PG48" s="263"/>
      <c r="PH48" s="263"/>
      <c r="PI48" s="263"/>
      <c r="PJ48" s="263"/>
      <c r="PK48" s="263"/>
      <c r="PL48" s="263"/>
      <c r="PM48" s="263"/>
      <c r="PN48" s="263"/>
      <c r="PO48" s="263"/>
      <c r="PP48" s="263"/>
      <c r="PQ48" s="263"/>
      <c r="PR48" s="263"/>
      <c r="PS48" s="263"/>
      <c r="PT48" s="263"/>
      <c r="PU48" s="263"/>
      <c r="PV48" s="263"/>
      <c r="PW48" s="263"/>
      <c r="PX48" s="263"/>
      <c r="PY48" s="263"/>
      <c r="PZ48" s="263"/>
      <c r="QA48" s="263"/>
      <c r="QB48" s="263"/>
      <c r="QC48" s="263"/>
      <c r="QD48" s="263"/>
      <c r="QE48" s="263"/>
      <c r="QF48" s="263"/>
      <c r="QG48" s="263"/>
      <c r="QH48" s="263"/>
      <c r="QI48" s="263"/>
      <c r="QJ48" s="263"/>
      <c r="QK48" s="263"/>
      <c r="QL48" s="263"/>
      <c r="QM48" s="263"/>
      <c r="QN48" s="263"/>
      <c r="QO48" s="263"/>
      <c r="QP48" s="263"/>
      <c r="QQ48" s="263"/>
      <c r="QR48" s="263"/>
      <c r="QS48" s="263"/>
      <c r="QT48" s="263"/>
      <c r="QU48" s="263"/>
      <c r="QV48" s="263"/>
      <c r="QW48" s="263"/>
      <c r="QX48" s="263"/>
      <c r="QY48" s="263"/>
      <c r="QZ48" s="263"/>
      <c r="RA48" s="263"/>
      <c r="RB48" s="263"/>
      <c r="RC48" s="263"/>
      <c r="RD48" s="263"/>
      <c r="RE48" s="263"/>
      <c r="RF48" s="263"/>
      <c r="RG48" s="263"/>
      <c r="RH48" s="263"/>
      <c r="RI48" s="263"/>
      <c r="RJ48" s="263"/>
      <c r="RK48" s="263"/>
      <c r="RL48" s="263"/>
      <c r="RM48" s="263"/>
      <c r="RN48" s="263"/>
      <c r="RO48" s="263"/>
      <c r="RP48" s="263"/>
      <c r="RQ48" s="263"/>
      <c r="RR48" s="263"/>
      <c r="RS48" s="263"/>
      <c r="RT48" s="263"/>
      <c r="RU48" s="263"/>
      <c r="RV48" s="263"/>
      <c r="RW48" s="263"/>
      <c r="RX48" s="263"/>
      <c r="RY48" s="263"/>
      <c r="RZ48" s="263"/>
      <c r="SA48" s="263"/>
      <c r="SB48" s="263"/>
      <c r="SC48" s="263"/>
      <c r="SD48" s="263"/>
      <c r="SE48" s="263"/>
      <c r="SF48" s="263"/>
      <c r="SG48" s="263"/>
      <c r="SH48" s="263"/>
      <c r="SI48" s="263"/>
      <c r="SJ48" s="263"/>
      <c r="SK48" s="263"/>
      <c r="SL48" s="263"/>
      <c r="SM48" s="263"/>
      <c r="SN48" s="263"/>
      <c r="SO48" s="263"/>
      <c r="SP48" s="263"/>
      <c r="SQ48" s="263"/>
      <c r="SR48" s="263"/>
      <c r="SS48" s="263"/>
      <c r="ST48" s="263"/>
      <c r="SU48" s="263"/>
      <c r="SV48" s="263"/>
      <c r="SW48" s="263"/>
      <c r="SX48" s="263"/>
      <c r="SY48" s="263"/>
      <c r="SZ48" s="263"/>
      <c r="TA48" s="263"/>
      <c r="TB48" s="263"/>
      <c r="TC48" s="263"/>
      <c r="TD48" s="263"/>
      <c r="TE48" s="263"/>
      <c r="TF48" s="263"/>
      <c r="TG48" s="263"/>
      <c r="TH48" s="263"/>
      <c r="TI48" s="263"/>
      <c r="TJ48" s="263"/>
      <c r="TK48" s="263"/>
      <c r="TL48" s="263"/>
      <c r="TM48" s="263"/>
      <c r="TN48" s="263"/>
      <c r="TO48" s="263"/>
      <c r="TP48" s="263"/>
      <c r="TQ48" s="263"/>
      <c r="TR48" s="263"/>
      <c r="TS48" s="263"/>
      <c r="TT48" s="263"/>
      <c r="TU48" s="263"/>
      <c r="TV48" s="263"/>
      <c r="TW48" s="263"/>
      <c r="TX48" s="263"/>
      <c r="TY48" s="263"/>
      <c r="TZ48" s="263"/>
      <c r="UA48" s="263"/>
      <c r="UB48" s="263"/>
      <c r="UC48" s="263"/>
      <c r="UD48" s="263"/>
      <c r="UE48" s="263"/>
      <c r="UF48" s="263"/>
      <c r="UG48" s="263"/>
      <c r="UH48" s="263"/>
      <c r="UI48" s="263"/>
      <c r="UJ48" s="263"/>
      <c r="UK48" s="263"/>
      <c r="UL48" s="263"/>
      <c r="UM48" s="263"/>
      <c r="UN48" s="263"/>
      <c r="UO48" s="263"/>
      <c r="UP48" s="263"/>
      <c r="UQ48" s="263"/>
      <c r="UR48" s="263"/>
      <c r="US48" s="263"/>
      <c r="UT48" s="263"/>
      <c r="UU48" s="263"/>
      <c r="UV48" s="263"/>
      <c r="UW48" s="263"/>
      <c r="UX48" s="263"/>
      <c r="UY48" s="263"/>
      <c r="UZ48" s="263"/>
      <c r="VA48" s="263"/>
      <c r="VB48" s="263"/>
      <c r="VC48" s="263"/>
      <c r="VD48" s="263"/>
      <c r="VE48" s="263"/>
      <c r="VF48" s="263"/>
      <c r="VG48" s="263"/>
      <c r="VH48" s="263"/>
      <c r="VI48" s="263"/>
      <c r="VJ48" s="263"/>
      <c r="VK48" s="263"/>
      <c r="VL48" s="263"/>
      <c r="VM48" s="263"/>
      <c r="VN48" s="263"/>
      <c r="VO48" s="263"/>
      <c r="VP48" s="263"/>
      <c r="VQ48" s="263"/>
      <c r="VR48" s="263"/>
      <c r="VS48" s="263"/>
      <c r="VT48" s="263"/>
      <c r="VU48" s="263"/>
      <c r="VV48" s="263"/>
      <c r="VW48" s="263"/>
      <c r="VX48" s="263"/>
      <c r="VY48" s="263"/>
      <c r="VZ48" s="263"/>
      <c r="WA48" s="263"/>
      <c r="WB48" s="263"/>
      <c r="WC48" s="263"/>
      <c r="WD48" s="263"/>
      <c r="WE48" s="263"/>
      <c r="WF48" s="263"/>
      <c r="WG48" s="263"/>
      <c r="WH48" s="263"/>
      <c r="WI48" s="263"/>
      <c r="WJ48" s="263"/>
      <c r="WK48" s="263"/>
      <c r="WL48" s="263"/>
      <c r="WM48" s="263"/>
      <c r="WN48" s="263"/>
      <c r="WO48" s="263"/>
      <c r="WP48" s="263"/>
      <c r="WQ48" s="263"/>
      <c r="WR48" s="263"/>
      <c r="WS48" s="263"/>
      <c r="WT48" s="263"/>
      <c r="WU48" s="263"/>
      <c r="WV48" s="263"/>
      <c r="WW48" s="263"/>
      <c r="WX48" s="263"/>
      <c r="WY48" s="263"/>
      <c r="WZ48" s="263"/>
      <c r="XA48" s="263"/>
      <c r="XB48" s="263"/>
      <c r="XC48" s="263"/>
      <c r="XD48" s="263"/>
      <c r="XE48" s="263"/>
      <c r="XF48" s="263"/>
      <c r="XG48" s="263"/>
      <c r="XH48" s="263"/>
      <c r="XI48" s="263"/>
      <c r="XJ48" s="263"/>
      <c r="XK48" s="263"/>
      <c r="XL48" s="263"/>
      <c r="XM48" s="263"/>
      <c r="XN48" s="263"/>
      <c r="XO48" s="263"/>
      <c r="XP48" s="263"/>
      <c r="XQ48" s="263"/>
      <c r="XR48" s="263"/>
      <c r="XS48" s="263"/>
      <c r="XT48" s="263"/>
      <c r="XU48" s="263"/>
      <c r="XV48" s="263"/>
      <c r="XW48" s="263"/>
      <c r="XX48" s="263"/>
      <c r="XY48" s="263"/>
      <c r="XZ48" s="263"/>
      <c r="YA48" s="263"/>
      <c r="YB48" s="263"/>
      <c r="YC48" s="263"/>
      <c r="YD48" s="263"/>
      <c r="YE48" s="263"/>
      <c r="YF48" s="263"/>
      <c r="YG48" s="263"/>
      <c r="YH48" s="263"/>
      <c r="YI48" s="263"/>
      <c r="YJ48" s="263"/>
      <c r="YK48" s="263"/>
      <c r="YL48" s="263"/>
      <c r="YM48" s="263"/>
      <c r="YN48" s="263"/>
      <c r="YO48" s="263"/>
      <c r="YP48" s="263"/>
      <c r="YQ48" s="263"/>
      <c r="YR48" s="263"/>
      <c r="YS48" s="263"/>
      <c r="YT48" s="263"/>
      <c r="YU48" s="263"/>
      <c r="YV48" s="263"/>
      <c r="YW48" s="263"/>
      <c r="YX48" s="263"/>
      <c r="YY48" s="263"/>
      <c r="YZ48" s="263"/>
      <c r="ZA48" s="263"/>
      <c r="ZB48" s="263"/>
      <c r="ZC48" s="263"/>
      <c r="ZD48" s="263"/>
      <c r="ZE48" s="263"/>
      <c r="ZF48" s="263"/>
      <c r="ZG48" s="263"/>
      <c r="ZH48" s="263"/>
      <c r="ZI48" s="263"/>
      <c r="ZJ48" s="263"/>
      <c r="ZK48" s="263"/>
      <c r="ZL48" s="263"/>
      <c r="ZM48" s="263"/>
      <c r="ZN48" s="263"/>
      <c r="ZO48" s="263"/>
      <c r="ZP48" s="263"/>
      <c r="ZQ48" s="263"/>
      <c r="ZR48" s="263"/>
      <c r="ZS48" s="263"/>
      <c r="ZT48" s="263"/>
      <c r="ZU48" s="263"/>
      <c r="ZV48" s="263"/>
      <c r="ZW48" s="263"/>
      <c r="ZX48" s="263"/>
      <c r="ZY48" s="263"/>
      <c r="ZZ48" s="263"/>
      <c r="AAA48" s="263"/>
      <c r="AAB48" s="263"/>
      <c r="AAC48" s="263"/>
      <c r="AAD48" s="263"/>
      <c r="AAE48" s="263"/>
      <c r="AAF48" s="263"/>
      <c r="AAG48" s="263"/>
      <c r="AAH48" s="263"/>
      <c r="AAI48" s="263"/>
      <c r="AAJ48" s="263"/>
      <c r="AAK48" s="263"/>
      <c r="AAL48" s="263"/>
      <c r="AAM48" s="263"/>
      <c r="AAN48" s="263"/>
      <c r="AAO48" s="263"/>
      <c r="AAP48" s="263"/>
      <c r="AAQ48" s="263"/>
      <c r="AAR48" s="263"/>
      <c r="AAS48" s="263"/>
      <c r="AAT48" s="263"/>
      <c r="AAU48" s="263"/>
      <c r="AAV48" s="263"/>
      <c r="AAW48" s="263"/>
      <c r="AAX48" s="263"/>
      <c r="AAY48" s="263"/>
      <c r="AAZ48" s="263"/>
      <c r="ABA48" s="263"/>
      <c r="ABB48" s="263"/>
      <c r="ABC48" s="263"/>
      <c r="ABD48" s="263"/>
      <c r="ABE48" s="263"/>
      <c r="ABF48" s="263"/>
      <c r="ABG48" s="263"/>
      <c r="ABH48" s="263"/>
      <c r="ABI48" s="263"/>
      <c r="ABJ48" s="263"/>
      <c r="ABK48" s="263"/>
      <c r="ABL48" s="263"/>
      <c r="ABM48" s="263"/>
      <c r="ABN48" s="263"/>
      <c r="ABO48" s="263"/>
      <c r="ABP48" s="263"/>
      <c r="ABQ48" s="263"/>
      <c r="ABR48" s="263"/>
      <c r="ABS48" s="263"/>
      <c r="ABT48" s="263"/>
      <c r="ABU48" s="263"/>
      <c r="ABV48" s="263"/>
      <c r="ABW48" s="263"/>
      <c r="ABX48" s="263"/>
      <c r="ABY48" s="263"/>
      <c r="ABZ48" s="263"/>
      <c r="ACA48" s="263"/>
      <c r="ACB48" s="263"/>
      <c r="ACC48" s="263"/>
      <c r="ACD48" s="263"/>
      <c r="ACE48" s="263"/>
      <c r="ACF48" s="263"/>
      <c r="ACG48" s="263"/>
      <c r="ACH48" s="263"/>
      <c r="ACI48" s="263"/>
      <c r="ACJ48" s="263"/>
      <c r="ACK48" s="263"/>
      <c r="ACL48" s="263"/>
      <c r="ACM48" s="263"/>
      <c r="ACN48" s="263"/>
      <c r="ACO48" s="263"/>
      <c r="ACP48" s="263"/>
      <c r="ACQ48" s="263"/>
      <c r="ACR48" s="263"/>
      <c r="ACS48" s="263"/>
      <c r="ACT48" s="263"/>
      <c r="ACU48" s="263"/>
      <c r="ACV48" s="263"/>
      <c r="ACW48" s="263"/>
      <c r="ACX48" s="263"/>
      <c r="ACY48" s="263"/>
      <c r="ACZ48" s="263"/>
      <c r="ADA48" s="263"/>
      <c r="ADB48" s="263"/>
      <c r="ADC48" s="263"/>
      <c r="ADD48" s="263"/>
      <c r="ADE48" s="263"/>
      <c r="ADF48" s="263"/>
      <c r="ADG48" s="263"/>
      <c r="ADH48" s="263"/>
      <c r="ADI48" s="263"/>
      <c r="ADJ48" s="263"/>
      <c r="ADK48" s="263"/>
      <c r="ADL48" s="263"/>
      <c r="ADM48" s="263"/>
      <c r="ADN48" s="263"/>
      <c r="ADO48" s="263"/>
      <c r="ADP48" s="263"/>
      <c r="ADQ48" s="263"/>
      <c r="ADR48" s="263"/>
      <c r="ADS48" s="263"/>
      <c r="ADT48" s="263"/>
      <c r="ADU48" s="263"/>
      <c r="ADV48" s="263"/>
      <c r="ADW48" s="263"/>
      <c r="ADX48" s="263"/>
      <c r="ADY48" s="263"/>
      <c r="ADZ48" s="263"/>
      <c r="AEA48" s="263"/>
      <c r="AEB48" s="263"/>
      <c r="AEC48" s="263"/>
      <c r="AED48" s="263"/>
      <c r="AEE48" s="263"/>
      <c r="AEF48" s="263"/>
      <c r="AEG48" s="263"/>
      <c r="AEH48" s="263"/>
      <c r="AEI48" s="263"/>
      <c r="AEJ48" s="263"/>
      <c r="AEK48" s="263"/>
      <c r="AEL48" s="263"/>
      <c r="AEM48" s="263"/>
      <c r="AEN48" s="263"/>
      <c r="AEO48" s="263"/>
      <c r="AEP48" s="263"/>
      <c r="AEQ48" s="263"/>
      <c r="AER48" s="263"/>
      <c r="AES48" s="263"/>
      <c r="AET48" s="263"/>
      <c r="AEU48" s="263"/>
      <c r="AEV48" s="263"/>
      <c r="AEW48" s="263"/>
      <c r="AEX48" s="263"/>
      <c r="AEY48" s="263"/>
      <c r="AEZ48" s="263"/>
      <c r="AFA48" s="263"/>
      <c r="AFB48" s="263"/>
      <c r="AFC48" s="263"/>
      <c r="AFD48" s="263"/>
      <c r="AFE48" s="263"/>
      <c r="AFF48" s="263"/>
      <c r="AFG48" s="263"/>
      <c r="AFH48" s="263"/>
      <c r="AFI48" s="263"/>
      <c r="AFJ48" s="263"/>
      <c r="AFK48" s="263"/>
      <c r="AFL48" s="263"/>
      <c r="AFM48" s="263"/>
      <c r="AFN48" s="263"/>
      <c r="AFO48" s="263"/>
      <c r="AFP48" s="263"/>
      <c r="AFQ48" s="263"/>
      <c r="AFR48" s="263"/>
      <c r="AFS48" s="263"/>
      <c r="AFT48" s="263"/>
      <c r="AFU48" s="263"/>
      <c r="AFV48" s="263"/>
      <c r="AFW48" s="263"/>
      <c r="AFX48" s="263"/>
      <c r="AFY48" s="263"/>
      <c r="AFZ48" s="263"/>
      <c r="AGA48" s="263"/>
      <c r="AGB48" s="263"/>
      <c r="AGC48" s="263"/>
      <c r="AGD48" s="263"/>
      <c r="AGE48" s="263"/>
      <c r="AGF48" s="263"/>
      <c r="AGG48" s="263"/>
      <c r="AGH48" s="263"/>
      <c r="AGI48" s="263"/>
      <c r="AGJ48" s="263"/>
      <c r="AGK48" s="263"/>
      <c r="AGL48" s="263"/>
      <c r="AGM48" s="263"/>
      <c r="AGN48" s="263"/>
      <c r="AGO48" s="263"/>
      <c r="AGP48" s="263"/>
      <c r="AGQ48" s="263"/>
      <c r="AGR48" s="263"/>
      <c r="AGS48" s="263"/>
      <c r="AGT48" s="263"/>
      <c r="AGU48" s="263"/>
      <c r="AGV48" s="263"/>
      <c r="AGW48" s="263"/>
      <c r="AGX48" s="263"/>
      <c r="AGY48" s="263"/>
      <c r="AGZ48" s="263"/>
      <c r="AHA48" s="263"/>
      <c r="AHB48" s="263"/>
      <c r="AHC48" s="263"/>
      <c r="AHD48" s="263"/>
      <c r="AHE48" s="263"/>
      <c r="AHF48" s="263"/>
      <c r="AHG48" s="263"/>
      <c r="AHH48" s="263"/>
      <c r="AHI48" s="263"/>
      <c r="AHJ48" s="263"/>
      <c r="AHK48" s="263"/>
      <c r="AHL48" s="263"/>
      <c r="AHM48" s="263"/>
      <c r="AHN48" s="263"/>
      <c r="AHO48" s="263"/>
      <c r="AHP48" s="263"/>
      <c r="AHQ48" s="263"/>
      <c r="AHR48" s="263"/>
      <c r="AHS48" s="263"/>
      <c r="AHT48" s="263"/>
      <c r="AHU48" s="263"/>
      <c r="AHV48" s="263"/>
      <c r="AHW48" s="263"/>
      <c r="AHX48" s="263"/>
      <c r="AHY48" s="263"/>
      <c r="AHZ48" s="263"/>
      <c r="AIA48" s="263"/>
      <c r="AIB48" s="263"/>
      <c r="AIC48" s="263"/>
      <c r="AID48" s="263"/>
      <c r="AIE48" s="263"/>
      <c r="AIF48" s="263"/>
      <c r="AIG48" s="263"/>
      <c r="AIH48" s="263"/>
      <c r="AII48" s="263"/>
      <c r="AIJ48" s="263"/>
      <c r="AIK48" s="263"/>
      <c r="AIL48" s="263"/>
      <c r="AIM48" s="263"/>
      <c r="AIN48" s="263"/>
      <c r="AIO48" s="263"/>
      <c r="AIP48" s="263"/>
      <c r="AIQ48" s="263"/>
      <c r="AIR48" s="263"/>
      <c r="AIS48" s="263"/>
      <c r="AIT48" s="263"/>
      <c r="AIU48" s="263"/>
      <c r="AIV48" s="263"/>
      <c r="AIW48" s="263"/>
      <c r="AIX48" s="263"/>
      <c r="AIY48" s="263"/>
      <c r="AIZ48" s="263"/>
      <c r="AJA48" s="263"/>
      <c r="AJB48" s="263"/>
      <c r="AJC48" s="263"/>
      <c r="AJD48" s="263"/>
      <c r="AJE48" s="263"/>
      <c r="AJF48" s="263"/>
      <c r="AJG48" s="263"/>
      <c r="AJH48" s="263"/>
      <c r="AJI48" s="263"/>
      <c r="AJJ48" s="263"/>
      <c r="AJK48" s="263"/>
      <c r="AJL48" s="263"/>
      <c r="AJM48" s="263"/>
      <c r="AJN48" s="263"/>
      <c r="AJO48" s="263"/>
      <c r="AJP48" s="263"/>
      <c r="AJQ48" s="263"/>
      <c r="AJR48" s="263"/>
      <c r="AJS48" s="263"/>
      <c r="AJT48" s="263"/>
      <c r="AJU48" s="263"/>
      <c r="AJV48" s="263"/>
      <c r="AJW48" s="263"/>
      <c r="AJX48" s="263"/>
      <c r="AJY48" s="263"/>
      <c r="AJZ48" s="263"/>
      <c r="AKA48" s="263"/>
      <c r="AKB48" s="263"/>
      <c r="AKC48" s="263"/>
      <c r="AKD48" s="263"/>
      <c r="AKE48" s="263"/>
      <c r="AKF48" s="263"/>
      <c r="AKG48" s="263"/>
      <c r="AKH48" s="263"/>
      <c r="AKI48" s="263"/>
      <c r="AKJ48" s="263"/>
      <c r="AKK48" s="263"/>
      <c r="AKL48" s="263"/>
      <c r="AKM48" s="263"/>
      <c r="AKN48" s="263"/>
      <c r="AKO48" s="263"/>
      <c r="AKP48" s="263"/>
      <c r="AKQ48" s="263"/>
      <c r="AKR48" s="263"/>
      <c r="AKS48" s="263"/>
      <c r="AKT48" s="263"/>
      <c r="AKU48" s="263"/>
      <c r="AKV48" s="263"/>
      <c r="AKW48" s="263"/>
      <c r="AKX48" s="263"/>
      <c r="AKY48" s="263"/>
      <c r="AKZ48" s="263"/>
      <c r="ALA48" s="263"/>
      <c r="ALB48" s="263"/>
      <c r="ALC48" s="263"/>
      <c r="ALD48" s="263"/>
      <c r="ALE48" s="263"/>
      <c r="ALF48" s="263"/>
      <c r="ALG48" s="263"/>
      <c r="ALH48" s="263"/>
      <c r="ALI48" s="263"/>
      <c r="ALJ48" s="263"/>
      <c r="ALK48" s="263"/>
      <c r="ALL48" s="263"/>
      <c r="ALM48" s="263"/>
      <c r="ALN48" s="263"/>
      <c r="ALO48" s="263"/>
      <c r="ALP48" s="263"/>
      <c r="ALQ48" s="263"/>
      <c r="ALR48" s="263"/>
      <c r="ALS48" s="263"/>
      <c r="ALT48" s="263"/>
      <c r="ALU48" s="263"/>
      <c r="ALV48" s="263"/>
      <c r="ALW48" s="263"/>
      <c r="ALX48" s="263"/>
      <c r="ALY48" s="263"/>
      <c r="ALZ48" s="263"/>
      <c r="AMA48" s="263"/>
      <c r="AMB48" s="263"/>
      <c r="AMC48" s="263"/>
      <c r="AMD48" s="263"/>
      <c r="AME48" s="263"/>
      <c r="AMF48" s="263"/>
      <c r="AMG48" s="263"/>
      <c r="AMH48" s="263"/>
      <c r="AMI48" s="263"/>
      <c r="AMJ48" s="263"/>
      <c r="AMK48" s="263"/>
      <c r="AML48" s="263"/>
      <c r="AMM48" s="263"/>
      <c r="AMN48" s="263"/>
      <c r="AMO48" s="263"/>
      <c r="AMP48" s="263"/>
      <c r="AMQ48" s="263"/>
      <c r="AMR48" s="263"/>
      <c r="AMS48" s="263"/>
      <c r="AMT48" s="263"/>
      <c r="AMU48" s="263"/>
      <c r="AMV48" s="263"/>
      <c r="AMW48" s="263"/>
      <c r="AMX48" s="263"/>
      <c r="AMY48" s="263"/>
      <c r="AMZ48" s="263"/>
      <c r="ANA48" s="263"/>
      <c r="ANB48" s="263"/>
      <c r="ANC48" s="263"/>
      <c r="AND48" s="263"/>
      <c r="ANE48" s="263"/>
      <c r="ANF48" s="263"/>
      <c r="ANG48" s="263"/>
      <c r="ANH48" s="263"/>
      <c r="ANI48" s="263"/>
      <c r="ANJ48" s="263"/>
      <c r="ANK48" s="263"/>
      <c r="ANL48" s="263"/>
      <c r="ANM48" s="263"/>
      <c r="ANN48" s="263"/>
      <c r="ANO48" s="263"/>
      <c r="ANP48" s="263"/>
      <c r="ANQ48" s="263"/>
      <c r="ANR48" s="263"/>
      <c r="ANS48" s="263"/>
      <c r="ANT48" s="263"/>
      <c r="ANU48" s="263"/>
      <c r="ANV48" s="263"/>
      <c r="ANW48" s="263"/>
      <c r="ANX48" s="263"/>
      <c r="ANY48" s="263"/>
      <c r="ANZ48" s="263"/>
      <c r="AOA48" s="263"/>
      <c r="AOB48" s="263"/>
      <c r="AOC48" s="263"/>
      <c r="AOD48" s="263"/>
      <c r="AOE48" s="263"/>
      <c r="AOF48" s="263"/>
      <c r="AOG48" s="263"/>
      <c r="AOH48" s="263"/>
      <c r="AOI48" s="263"/>
      <c r="AOJ48" s="263"/>
      <c r="AOK48" s="263"/>
      <c r="AOL48" s="263"/>
      <c r="AOM48" s="263"/>
      <c r="AON48" s="263"/>
      <c r="AOO48" s="263"/>
      <c r="AOP48" s="263"/>
      <c r="AOQ48" s="263"/>
      <c r="AOR48" s="263"/>
      <c r="AOS48" s="263"/>
      <c r="AOT48" s="263"/>
      <c r="AOU48" s="263"/>
      <c r="AOV48" s="263"/>
      <c r="AOW48" s="263"/>
      <c r="AOX48" s="263"/>
      <c r="AOY48" s="263"/>
      <c r="AOZ48" s="263"/>
      <c r="APA48" s="263"/>
      <c r="APB48" s="263"/>
      <c r="APC48" s="263"/>
      <c r="APD48" s="263"/>
      <c r="APE48" s="263"/>
      <c r="APF48" s="263"/>
      <c r="APG48" s="263"/>
      <c r="APH48" s="263"/>
      <c r="API48" s="263"/>
      <c r="APJ48" s="263"/>
      <c r="APK48" s="263"/>
      <c r="APL48" s="263"/>
      <c r="APM48" s="263"/>
      <c r="APN48" s="263"/>
      <c r="APO48" s="263"/>
      <c r="APP48" s="263"/>
      <c r="APQ48" s="263"/>
      <c r="APR48" s="263"/>
      <c r="APS48" s="263"/>
      <c r="APT48" s="263"/>
      <c r="APU48" s="263"/>
      <c r="APV48" s="263"/>
      <c r="APW48" s="263"/>
      <c r="APX48" s="263"/>
      <c r="APY48" s="263"/>
      <c r="APZ48" s="263"/>
      <c r="AQA48" s="263"/>
      <c r="AQB48" s="263"/>
      <c r="AQC48" s="263"/>
      <c r="AQD48" s="263"/>
      <c r="AQE48" s="263"/>
      <c r="AQF48" s="263"/>
      <c r="AQG48" s="263"/>
      <c r="AQH48" s="263"/>
      <c r="AQI48" s="263"/>
      <c r="AQJ48" s="263"/>
      <c r="AQK48" s="263"/>
      <c r="AQL48" s="263"/>
      <c r="AQM48" s="263"/>
      <c r="AQN48" s="263"/>
      <c r="AQO48" s="263"/>
      <c r="AQP48" s="263"/>
      <c r="AQQ48" s="263"/>
      <c r="AQR48" s="263"/>
      <c r="AQS48" s="263"/>
      <c r="AQT48" s="263"/>
      <c r="AQU48" s="263"/>
      <c r="AQV48" s="263"/>
      <c r="AQW48" s="263"/>
      <c r="AQX48" s="263"/>
      <c r="AQY48" s="263"/>
      <c r="AQZ48" s="263"/>
      <c r="ARA48" s="263"/>
      <c r="ARB48" s="263"/>
      <c r="ARC48" s="263"/>
      <c r="ARD48" s="263"/>
      <c r="ARE48" s="263"/>
      <c r="ARF48" s="263"/>
      <c r="ARG48" s="263"/>
      <c r="ARH48" s="263"/>
      <c r="ARI48" s="263"/>
      <c r="ARJ48" s="263"/>
      <c r="ARK48" s="263"/>
      <c r="ARL48" s="263"/>
      <c r="ARM48" s="263"/>
      <c r="ARN48" s="263"/>
      <c r="ARO48" s="263"/>
      <c r="ARP48" s="263"/>
      <c r="ARQ48" s="263"/>
      <c r="ARR48" s="263"/>
      <c r="ARS48" s="263"/>
      <c r="ART48" s="263"/>
      <c r="ARU48" s="263"/>
      <c r="ARV48" s="263"/>
      <c r="ARW48" s="263"/>
      <c r="ARX48" s="263"/>
      <c r="ARY48" s="263"/>
      <c r="ARZ48" s="263"/>
      <c r="ASA48" s="263"/>
      <c r="ASB48" s="263"/>
      <c r="ASC48" s="263"/>
      <c r="ASD48" s="263"/>
      <c r="ASE48" s="263"/>
      <c r="ASF48" s="263"/>
      <c r="ASG48" s="263"/>
      <c r="ASH48" s="263"/>
      <c r="ASI48" s="263"/>
      <c r="ASJ48" s="263"/>
      <c r="ASK48" s="263"/>
      <c r="ASL48" s="263"/>
      <c r="ASM48" s="263"/>
      <c r="ASN48" s="263"/>
      <c r="ASO48" s="263"/>
      <c r="ASP48" s="263"/>
      <c r="ASQ48" s="263"/>
      <c r="ASR48" s="263"/>
      <c r="ASS48" s="263"/>
      <c r="AST48" s="263"/>
      <c r="ASU48" s="263"/>
      <c r="ASV48" s="263"/>
      <c r="ASW48" s="263"/>
      <c r="ASX48" s="263"/>
      <c r="ASY48" s="263"/>
      <c r="ASZ48" s="263"/>
      <c r="ATA48" s="263"/>
      <c r="ATB48" s="263"/>
      <c r="ATC48" s="263"/>
      <c r="ATD48" s="263"/>
      <c r="ATE48" s="263"/>
      <c r="ATF48" s="263"/>
      <c r="ATG48" s="263"/>
      <c r="ATH48" s="263"/>
      <c r="ATI48" s="263"/>
      <c r="ATJ48" s="263"/>
      <c r="ATK48" s="263"/>
      <c r="ATL48" s="263"/>
      <c r="ATM48" s="263"/>
      <c r="ATN48" s="263"/>
      <c r="ATO48" s="263"/>
      <c r="ATP48" s="263"/>
      <c r="ATQ48" s="263"/>
      <c r="ATR48" s="263"/>
      <c r="ATS48" s="263"/>
      <c r="ATT48" s="263"/>
      <c r="ATU48" s="263"/>
      <c r="ATV48" s="263"/>
      <c r="ATW48" s="263"/>
      <c r="ATX48" s="263"/>
      <c r="ATY48" s="263"/>
      <c r="ATZ48" s="263"/>
      <c r="AUA48" s="263"/>
      <c r="AUB48" s="263"/>
      <c r="AUC48" s="263"/>
      <c r="AUD48" s="263"/>
      <c r="AUE48" s="263"/>
      <c r="AUF48" s="263"/>
      <c r="AUG48" s="263"/>
      <c r="AUH48" s="263"/>
      <c r="AUI48" s="263"/>
      <c r="AUJ48" s="263"/>
      <c r="AUK48" s="263"/>
      <c r="AUL48" s="263"/>
      <c r="AUM48" s="263"/>
      <c r="AUN48" s="263"/>
      <c r="AUO48" s="263"/>
      <c r="AUP48" s="263"/>
      <c r="AUQ48" s="263"/>
      <c r="AUR48" s="263"/>
      <c r="AUS48" s="263"/>
      <c r="AUT48" s="263"/>
      <c r="AUU48" s="263"/>
      <c r="AUV48" s="263"/>
      <c r="AUW48" s="263"/>
      <c r="AUX48" s="263"/>
      <c r="AUY48" s="263"/>
      <c r="AUZ48" s="263"/>
      <c r="AVA48" s="263"/>
      <c r="AVB48" s="263"/>
      <c r="AVC48" s="263"/>
      <c r="AVD48" s="263"/>
      <c r="AVE48" s="263"/>
      <c r="AVF48" s="263"/>
      <c r="AVG48" s="263"/>
      <c r="AVH48" s="263"/>
      <c r="AVI48" s="263"/>
      <c r="AVJ48" s="263"/>
      <c r="AVK48" s="263"/>
      <c r="AVL48" s="263"/>
      <c r="AVM48" s="263"/>
      <c r="AVN48" s="263"/>
      <c r="AVO48" s="263"/>
      <c r="AVP48" s="263"/>
      <c r="AVQ48" s="263"/>
      <c r="AVR48" s="263"/>
      <c r="AVS48" s="263"/>
      <c r="AVT48" s="263"/>
      <c r="AVU48" s="263"/>
      <c r="AVV48" s="263"/>
      <c r="AVW48" s="263"/>
      <c r="AVX48" s="263"/>
      <c r="AVY48" s="263"/>
      <c r="AVZ48" s="263"/>
      <c r="AWA48" s="263"/>
      <c r="AWB48" s="263"/>
      <c r="AWC48" s="263"/>
      <c r="AWD48" s="263"/>
      <c r="AWE48" s="263"/>
      <c r="AWF48" s="263"/>
      <c r="AWG48" s="263"/>
      <c r="AWH48" s="263"/>
      <c r="AWI48" s="263"/>
      <c r="AWJ48" s="263"/>
      <c r="AWK48" s="263"/>
      <c r="AWL48" s="263"/>
      <c r="AWM48" s="263"/>
      <c r="AWN48" s="263"/>
      <c r="AWO48" s="263"/>
      <c r="AWP48" s="263"/>
      <c r="AWQ48" s="263"/>
      <c r="AWR48" s="263"/>
      <c r="AWS48" s="263"/>
      <c r="AWT48" s="263"/>
      <c r="AWU48" s="263"/>
      <c r="AWV48" s="263"/>
      <c r="AWW48" s="263"/>
      <c r="AWX48" s="263"/>
      <c r="AWY48" s="263"/>
      <c r="AWZ48" s="263"/>
      <c r="AXA48" s="263"/>
      <c r="AXB48" s="263"/>
      <c r="AXC48" s="263"/>
      <c r="AXD48" s="263"/>
      <c r="AXE48" s="263"/>
      <c r="AXF48" s="263"/>
      <c r="AXG48" s="263"/>
      <c r="AXH48" s="263"/>
      <c r="AXI48" s="263"/>
      <c r="AXJ48" s="263"/>
      <c r="AXK48" s="263"/>
      <c r="AXL48" s="263"/>
      <c r="AXM48" s="263"/>
      <c r="AXN48" s="263"/>
      <c r="AXO48" s="263"/>
      <c r="AXP48" s="263"/>
      <c r="AXQ48" s="263"/>
      <c r="AXR48" s="263"/>
      <c r="AXS48" s="263"/>
      <c r="AXT48" s="263"/>
      <c r="AXU48" s="263"/>
      <c r="AXV48" s="263"/>
      <c r="AXW48" s="263"/>
      <c r="AXX48" s="263"/>
      <c r="AXY48" s="263"/>
      <c r="AXZ48" s="263"/>
      <c r="AYA48" s="263"/>
      <c r="AYB48" s="263"/>
      <c r="AYC48" s="263"/>
      <c r="AYD48" s="263"/>
      <c r="AYE48" s="263"/>
      <c r="AYF48" s="263"/>
      <c r="AYG48" s="263"/>
      <c r="AYH48" s="263"/>
      <c r="AYI48" s="263"/>
      <c r="AYJ48" s="263"/>
      <c r="AYK48" s="263"/>
      <c r="AYL48" s="263"/>
      <c r="AYM48" s="263"/>
      <c r="AYN48" s="263"/>
      <c r="AYO48" s="263"/>
      <c r="AYP48" s="263"/>
      <c r="AYQ48" s="263"/>
      <c r="AYR48" s="263"/>
      <c r="AYS48" s="263"/>
      <c r="AYT48" s="263"/>
      <c r="AYU48" s="263"/>
      <c r="AYV48" s="263"/>
      <c r="AYW48" s="263"/>
      <c r="AYX48" s="263"/>
      <c r="AYY48" s="263"/>
      <c r="AYZ48" s="263"/>
      <c r="AZA48" s="263"/>
      <c r="AZB48" s="263"/>
      <c r="AZC48" s="263"/>
      <c r="AZD48" s="263"/>
      <c r="AZE48" s="263"/>
      <c r="AZF48" s="263"/>
      <c r="AZG48" s="263"/>
      <c r="AZH48" s="263"/>
      <c r="AZI48" s="263"/>
      <c r="AZJ48" s="263"/>
      <c r="AZK48" s="263"/>
      <c r="AZL48" s="263"/>
      <c r="AZM48" s="263"/>
      <c r="AZN48" s="263"/>
      <c r="AZO48" s="263"/>
      <c r="AZP48" s="263"/>
      <c r="AZQ48" s="263"/>
      <c r="AZR48" s="263"/>
      <c r="AZS48" s="263"/>
      <c r="AZT48" s="263"/>
      <c r="AZU48" s="263"/>
      <c r="AZV48" s="263"/>
      <c r="AZW48" s="263"/>
      <c r="AZX48" s="263"/>
      <c r="AZY48" s="263"/>
      <c r="AZZ48" s="263"/>
      <c r="BAA48" s="263"/>
      <c r="BAB48" s="263"/>
      <c r="BAC48" s="263"/>
      <c r="BAD48" s="263"/>
      <c r="BAE48" s="263"/>
      <c r="BAF48" s="263"/>
      <c r="BAG48" s="263"/>
      <c r="BAH48" s="263"/>
      <c r="BAI48" s="263"/>
      <c r="BAJ48" s="263"/>
      <c r="BAK48" s="263"/>
      <c r="BAL48" s="263"/>
      <c r="BAM48" s="263"/>
      <c r="BAN48" s="263"/>
      <c r="BAO48" s="263"/>
      <c r="BAP48" s="263"/>
      <c r="BAQ48" s="263"/>
      <c r="BAR48" s="263"/>
      <c r="BAS48" s="263"/>
      <c r="BAT48" s="263"/>
      <c r="BAU48" s="263"/>
      <c r="BAV48" s="263"/>
      <c r="BAW48" s="263"/>
      <c r="BAX48" s="263"/>
      <c r="BAY48" s="263"/>
      <c r="BAZ48" s="263"/>
      <c r="BBA48" s="263"/>
      <c r="BBB48" s="263"/>
    </row>
    <row r="49" spans="1:24" ht="18" customHeight="1" thickBot="1" x14ac:dyDescent="0.3">
      <c r="A49" s="169"/>
      <c r="B49" s="241">
        <v>8.1999999999999993</v>
      </c>
      <c r="C49" s="43" t="s">
        <v>64</v>
      </c>
      <c r="D49" s="21">
        <v>0</v>
      </c>
      <c r="E49" s="315">
        <v>0</v>
      </c>
      <c r="F49" s="242">
        <v>0</v>
      </c>
      <c r="G49" s="243">
        <v>0</v>
      </c>
      <c r="H49" s="243">
        <v>1000</v>
      </c>
      <c r="I49" s="318">
        <v>500</v>
      </c>
      <c r="J49" s="280">
        <v>500</v>
      </c>
      <c r="K49" s="170"/>
      <c r="L49" s="165">
        <f>SUM(M49:X49)</f>
        <v>504</v>
      </c>
      <c r="M49" s="320">
        <v>42</v>
      </c>
      <c r="N49" s="320">
        <v>42</v>
      </c>
      <c r="O49" s="320">
        <v>42</v>
      </c>
      <c r="P49" s="320">
        <v>42</v>
      </c>
      <c r="Q49" s="320">
        <v>42</v>
      </c>
      <c r="R49" s="320">
        <v>42</v>
      </c>
      <c r="S49" s="320">
        <v>42</v>
      </c>
      <c r="T49" s="320">
        <v>42</v>
      </c>
      <c r="U49" s="320">
        <v>42</v>
      </c>
      <c r="V49" s="320">
        <v>42</v>
      </c>
      <c r="W49" s="320">
        <v>42</v>
      </c>
      <c r="X49" s="320">
        <v>42</v>
      </c>
    </row>
    <row r="50" spans="1:24" ht="18" customHeight="1" x14ac:dyDescent="0.25">
      <c r="A50" s="85">
        <v>9</v>
      </c>
      <c r="B50" s="79" t="s">
        <v>60</v>
      </c>
      <c r="C50" s="82"/>
      <c r="D50" s="83">
        <f>SUM(D51)</f>
        <v>10856</v>
      </c>
      <c r="E50" s="154">
        <f t="shared" ref="E50:X50" si="15">SUM(E51)</f>
        <v>0</v>
      </c>
      <c r="F50" s="154">
        <f t="shared" si="15"/>
        <v>0</v>
      </c>
      <c r="G50" s="154">
        <f t="shared" si="15"/>
        <v>0</v>
      </c>
      <c r="H50" s="154">
        <f t="shared" si="15"/>
        <v>0</v>
      </c>
      <c r="I50" s="154">
        <f t="shared" si="15"/>
        <v>0</v>
      </c>
      <c r="J50" s="154">
        <f t="shared" si="15"/>
        <v>0</v>
      </c>
      <c r="K50" s="155">
        <f t="shared" si="15"/>
        <v>0</v>
      </c>
      <c r="L50" s="156">
        <f t="shared" si="15"/>
        <v>0</v>
      </c>
      <c r="M50" s="154">
        <f t="shared" si="15"/>
        <v>0</v>
      </c>
      <c r="N50" s="154">
        <f t="shared" si="15"/>
        <v>0</v>
      </c>
      <c r="O50" s="154">
        <f t="shared" si="15"/>
        <v>0</v>
      </c>
      <c r="P50" s="154">
        <f t="shared" si="15"/>
        <v>0</v>
      </c>
      <c r="Q50" s="154">
        <f t="shared" si="15"/>
        <v>0</v>
      </c>
      <c r="R50" s="154">
        <f t="shared" si="15"/>
        <v>0</v>
      </c>
      <c r="S50" s="154">
        <f t="shared" si="15"/>
        <v>0</v>
      </c>
      <c r="T50" s="154">
        <f t="shared" si="15"/>
        <v>0</v>
      </c>
      <c r="U50" s="154">
        <f t="shared" si="15"/>
        <v>0</v>
      </c>
      <c r="V50" s="154">
        <f t="shared" si="15"/>
        <v>0</v>
      </c>
      <c r="W50" s="154">
        <f t="shared" si="15"/>
        <v>0</v>
      </c>
      <c r="X50" s="154">
        <f t="shared" si="15"/>
        <v>0</v>
      </c>
    </row>
    <row r="51" spans="1:24" ht="18" customHeight="1" thickBot="1" x14ac:dyDescent="0.3">
      <c r="A51" s="324"/>
      <c r="B51" s="47">
        <v>9.1</v>
      </c>
      <c r="C51" s="40" t="s">
        <v>61</v>
      </c>
      <c r="D51" s="30">
        <v>10856</v>
      </c>
      <c r="E51" s="147">
        <v>0</v>
      </c>
      <c r="F51" s="157">
        <v>0</v>
      </c>
      <c r="G51" s="138">
        <v>0</v>
      </c>
      <c r="H51" s="138">
        <v>0</v>
      </c>
      <c r="I51" s="138">
        <v>0</v>
      </c>
      <c r="J51" s="275">
        <v>0</v>
      </c>
      <c r="K51" s="139">
        <f>+G51/12*$K$2</f>
        <v>0</v>
      </c>
      <c r="L51" s="140">
        <f t="shared" si="11"/>
        <v>0</v>
      </c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</row>
    <row r="52" spans="1:24" ht="29.25" customHeight="1" thickBot="1" x14ac:dyDescent="0.3">
      <c r="A52" s="24"/>
      <c r="B52" s="38"/>
      <c r="C52" s="44" t="s">
        <v>0</v>
      </c>
      <c r="D52" s="25">
        <f t="shared" ref="D52:X52" si="16">+D16+D23+D27+D33+D35+D39+D44+D47+D50</f>
        <v>186235</v>
      </c>
      <c r="E52" s="25">
        <f t="shared" si="16"/>
        <v>219005</v>
      </c>
      <c r="F52" s="25">
        <f t="shared" si="16"/>
        <v>226406.37</v>
      </c>
      <c r="G52" s="25">
        <f t="shared" si="16"/>
        <v>248992.72</v>
      </c>
      <c r="H52" s="25">
        <f t="shared" si="16"/>
        <v>258092.67</v>
      </c>
      <c r="I52" s="25">
        <f>+I16+I23+I27+I33+I35+I39+I44+I47+I50</f>
        <v>243841.67</v>
      </c>
      <c r="J52" s="25">
        <f>+J16+J23+J27+J33+J35+J39+J44+J47+J50</f>
        <v>240541.67</v>
      </c>
      <c r="K52" s="66">
        <f t="shared" si="16"/>
        <v>186744.54</v>
      </c>
      <c r="L52" s="97">
        <f t="shared" si="16"/>
        <v>217899.26999999996</v>
      </c>
      <c r="M52" s="25">
        <f t="shared" si="16"/>
        <v>17553.77</v>
      </c>
      <c r="N52" s="25">
        <f t="shared" si="16"/>
        <v>15933.380000000001</v>
      </c>
      <c r="O52" s="25">
        <f t="shared" si="16"/>
        <v>17209.440000000002</v>
      </c>
      <c r="P52" s="25">
        <f t="shared" si="16"/>
        <v>22763.190000000002</v>
      </c>
      <c r="Q52" s="25">
        <f t="shared" si="16"/>
        <v>21384.390000000003</v>
      </c>
      <c r="R52" s="25">
        <f t="shared" si="16"/>
        <v>19878.12</v>
      </c>
      <c r="S52" s="25">
        <f t="shared" si="16"/>
        <v>17435.02</v>
      </c>
      <c r="T52" s="25">
        <f t="shared" si="16"/>
        <v>15996.069999999998</v>
      </c>
      <c r="U52" s="25">
        <f t="shared" si="16"/>
        <v>21695.64</v>
      </c>
      <c r="V52" s="25">
        <f t="shared" si="16"/>
        <v>15903.75</v>
      </c>
      <c r="W52" s="25">
        <f t="shared" si="16"/>
        <v>15903.75</v>
      </c>
      <c r="X52" s="25">
        <f t="shared" si="16"/>
        <v>15903.75</v>
      </c>
    </row>
    <row r="53" spans="1:24" ht="20.25" customHeight="1" thickBot="1" x14ac:dyDescent="0.3">
      <c r="A53" s="3"/>
      <c r="B53" s="3"/>
      <c r="C53" s="1"/>
      <c r="D53" s="1"/>
      <c r="E53" s="8"/>
      <c r="F53" s="8"/>
      <c r="G53" s="8"/>
      <c r="H53" s="8"/>
      <c r="I53" s="8"/>
      <c r="J53" s="8"/>
      <c r="K53" s="29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spans="1:24" ht="28.5" customHeight="1" thickBot="1" x14ac:dyDescent="0.3">
      <c r="A54" s="16"/>
      <c r="B54" s="58"/>
      <c r="C54" s="45" t="s">
        <v>10</v>
      </c>
      <c r="D54" s="15">
        <f t="shared" ref="D54:X54" si="17">+D14-D52</f>
        <v>86635</v>
      </c>
      <c r="E54" s="15">
        <f t="shared" si="17"/>
        <v>-16689</v>
      </c>
      <c r="F54" s="15">
        <f t="shared" si="17"/>
        <v>-22221.109999999986</v>
      </c>
      <c r="G54" s="15">
        <f t="shared" si="17"/>
        <v>-32576.720000000001</v>
      </c>
      <c r="H54" s="15">
        <f t="shared" si="17"/>
        <v>-41676.670000000013</v>
      </c>
      <c r="I54" s="15">
        <f>+I14-I52</f>
        <v>-27425.670000000013</v>
      </c>
      <c r="J54" s="15">
        <f>+J14-J52</f>
        <v>-24125.670000000013</v>
      </c>
      <c r="K54" s="28">
        <f t="shared" si="17"/>
        <v>-24432.540000000008</v>
      </c>
      <c r="L54" s="27">
        <f t="shared" si="17"/>
        <v>-13583.26999999996</v>
      </c>
      <c r="M54" s="15">
        <f t="shared" si="17"/>
        <v>-17553.77</v>
      </c>
      <c r="N54" s="15">
        <f t="shared" si="17"/>
        <v>-15933.380000000001</v>
      </c>
      <c r="O54" s="15">
        <f t="shared" si="17"/>
        <v>164606.56</v>
      </c>
      <c r="P54" s="15">
        <f t="shared" si="17"/>
        <v>-22763.190000000002</v>
      </c>
      <c r="Q54" s="15">
        <f t="shared" si="17"/>
        <v>1115.6099999999969</v>
      </c>
      <c r="R54" s="15">
        <f t="shared" si="17"/>
        <v>-19878.12</v>
      </c>
      <c r="S54" s="15">
        <f t="shared" si="17"/>
        <v>-17435.02</v>
      </c>
      <c r="T54" s="15">
        <f t="shared" si="17"/>
        <v>-15996.069999999998</v>
      </c>
      <c r="U54" s="15">
        <f t="shared" si="17"/>
        <v>-21695.64</v>
      </c>
      <c r="V54" s="15">
        <f t="shared" si="17"/>
        <v>-15903.75</v>
      </c>
      <c r="W54" s="15">
        <f t="shared" si="17"/>
        <v>-15903.75</v>
      </c>
      <c r="X54" s="15">
        <f t="shared" si="17"/>
        <v>-15903.75</v>
      </c>
    </row>
    <row r="55" spans="1:24" ht="18" customHeight="1" x14ac:dyDescent="0.25">
      <c r="A55" s="26"/>
      <c r="B55" s="26"/>
      <c r="C55" s="56"/>
      <c r="D55" s="56"/>
      <c r="E55" s="56"/>
      <c r="F55" s="56"/>
      <c r="G55" s="57"/>
      <c r="H55" s="57"/>
      <c r="I55" s="57"/>
      <c r="J55" s="57"/>
      <c r="K55" s="56"/>
      <c r="L55" s="56"/>
      <c r="M55" s="56"/>
      <c r="N55" s="326">
        <f>M54+N54</f>
        <v>-33487.15</v>
      </c>
      <c r="O55" s="326">
        <f>N55+O54</f>
        <v>131119.41</v>
      </c>
      <c r="P55" s="326">
        <f t="shared" ref="P55:X55" si="18">O55+P54</f>
        <v>108356.22</v>
      </c>
      <c r="Q55" s="326">
        <f t="shared" si="18"/>
        <v>109471.83</v>
      </c>
      <c r="R55" s="326">
        <f t="shared" si="18"/>
        <v>89593.71</v>
      </c>
      <c r="S55" s="326">
        <f t="shared" si="18"/>
        <v>72158.69</v>
      </c>
      <c r="T55" s="326">
        <f t="shared" si="18"/>
        <v>56162.62</v>
      </c>
      <c r="U55" s="326">
        <f t="shared" si="18"/>
        <v>34466.980000000003</v>
      </c>
      <c r="V55" s="326">
        <f t="shared" si="18"/>
        <v>18563.230000000003</v>
      </c>
      <c r="W55" s="326">
        <f t="shared" si="18"/>
        <v>2659.4800000000032</v>
      </c>
      <c r="X55" s="326">
        <f t="shared" si="18"/>
        <v>-13244.269999999997</v>
      </c>
    </row>
    <row r="56" spans="1:24" ht="18" customHeight="1" x14ac:dyDescent="0.25">
      <c r="A56" s="26"/>
      <c r="B56" s="26"/>
      <c r="C56" s="56"/>
      <c r="D56" s="56"/>
      <c r="E56" s="56"/>
      <c r="F56" s="56"/>
      <c r="G56" s="57"/>
      <c r="H56" s="57"/>
      <c r="I56" s="57"/>
      <c r="J56" s="57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</row>
    <row r="57" spans="1:24" ht="18" customHeight="1" x14ac:dyDescent="0.25">
      <c r="A57" s="26"/>
      <c r="B57" s="26"/>
      <c r="C57" s="56"/>
      <c r="D57" s="56"/>
      <c r="E57" s="56"/>
      <c r="F57" s="56"/>
      <c r="G57" s="57"/>
      <c r="H57" s="57"/>
      <c r="I57" s="57"/>
      <c r="J57" s="57"/>
      <c r="K57" s="56"/>
      <c r="L57" s="291"/>
      <c r="M57" s="291"/>
      <c r="N57" s="291"/>
      <c r="O57" s="291"/>
      <c r="P57" s="291"/>
      <c r="Q57" s="291"/>
      <c r="R57" s="291"/>
      <c r="S57" s="56"/>
      <c r="T57" s="56"/>
      <c r="U57" s="56"/>
      <c r="V57" s="56"/>
      <c r="W57" s="56"/>
      <c r="X57" s="56"/>
    </row>
    <row r="58" spans="1:24" ht="18" customHeight="1" x14ac:dyDescent="0.25">
      <c r="A58" s="289"/>
      <c r="B58" s="26"/>
      <c r="C58" s="56"/>
      <c r="D58" s="56"/>
      <c r="E58" s="56"/>
      <c r="F58" s="56"/>
      <c r="G58" s="57"/>
      <c r="H58" s="57"/>
      <c r="I58" s="57"/>
      <c r="J58" s="57"/>
      <c r="K58" s="56"/>
      <c r="L58" s="291"/>
      <c r="M58" s="292"/>
      <c r="N58" s="292"/>
      <c r="O58" s="292"/>
      <c r="P58" s="292"/>
      <c r="Q58" s="292"/>
      <c r="R58" s="292"/>
      <c r="S58" s="56"/>
      <c r="T58" s="56"/>
      <c r="U58" s="56"/>
      <c r="V58" s="56"/>
      <c r="W58" s="56"/>
      <c r="X58" s="56"/>
    </row>
    <row r="59" spans="1:24" ht="18" customHeight="1" x14ac:dyDescent="0.25">
      <c r="A59" s="289"/>
      <c r="B59" s="26"/>
      <c r="C59" s="56"/>
      <c r="D59" s="56"/>
      <c r="E59" s="56"/>
      <c r="F59" s="56"/>
      <c r="G59" s="57"/>
      <c r="H59" s="57"/>
      <c r="I59" s="57"/>
      <c r="J59" s="57"/>
      <c r="K59" s="56"/>
      <c r="L59" s="291"/>
      <c r="M59" s="56"/>
      <c r="N59" s="56"/>
      <c r="O59" s="56"/>
      <c r="P59" s="56"/>
      <c r="R59" s="56"/>
      <c r="S59" s="56"/>
      <c r="T59" s="56"/>
      <c r="U59" s="56"/>
      <c r="V59" s="56"/>
      <c r="W59" s="56"/>
      <c r="X59" s="56"/>
    </row>
    <row r="60" spans="1:24" ht="13.8" x14ac:dyDescent="0.25">
      <c r="A60" s="289"/>
      <c r="B60" s="26"/>
      <c r="C60" s="56"/>
      <c r="D60" s="56"/>
      <c r="E60" s="56"/>
      <c r="F60" s="56"/>
      <c r="G60" s="57"/>
      <c r="H60" s="57"/>
      <c r="I60" s="57"/>
      <c r="J60" s="57"/>
      <c r="K60" s="56"/>
      <c r="L60" s="291"/>
      <c r="M60" s="56"/>
      <c r="N60" s="56"/>
      <c r="O60" s="56"/>
      <c r="P60" s="56"/>
      <c r="R60" s="56"/>
      <c r="S60" s="56"/>
      <c r="T60" s="56"/>
      <c r="U60" s="56"/>
      <c r="V60" s="56"/>
      <c r="W60" s="56"/>
      <c r="X60" s="56"/>
    </row>
    <row r="61" spans="1:24" ht="13.8" x14ac:dyDescent="0.25">
      <c r="A61" s="26"/>
      <c r="B61" s="26"/>
      <c r="C61" s="56"/>
      <c r="D61" s="56"/>
      <c r="E61" s="56"/>
      <c r="F61" s="56"/>
      <c r="G61" s="57"/>
      <c r="H61" s="57"/>
      <c r="I61" s="57"/>
      <c r="J61" s="57"/>
      <c r="K61" s="56"/>
      <c r="L61" s="291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</row>
    <row r="62" spans="1:24" ht="13.8" x14ac:dyDescent="0.25">
      <c r="A62" s="290"/>
      <c r="B62" s="26"/>
      <c r="C62" s="56"/>
      <c r="D62" s="56"/>
      <c r="E62" s="56"/>
      <c r="F62" s="56"/>
      <c r="G62" s="57"/>
      <c r="H62" s="57"/>
      <c r="I62" s="57"/>
      <c r="J62" s="57"/>
      <c r="K62" s="56"/>
      <c r="L62" s="293"/>
      <c r="M62" s="293"/>
      <c r="N62" s="293"/>
      <c r="O62" s="293"/>
      <c r="P62" s="293"/>
      <c r="Q62" s="293"/>
      <c r="R62" s="293"/>
      <c r="S62" s="56"/>
      <c r="T62" s="56"/>
      <c r="U62" s="56"/>
      <c r="V62" s="56"/>
      <c r="W62" s="56"/>
      <c r="X62" s="56"/>
    </row>
    <row r="63" spans="1:24" ht="13.8" x14ac:dyDescent="0.25">
      <c r="A63" s="26"/>
      <c r="B63" s="26"/>
      <c r="C63" s="56"/>
      <c r="D63" s="56"/>
      <c r="E63" s="56"/>
      <c r="F63" s="56"/>
      <c r="G63" s="57"/>
      <c r="H63" s="57"/>
      <c r="I63" s="57"/>
      <c r="J63" s="57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</row>
    <row r="64" spans="1:24" ht="13.8" x14ac:dyDescent="0.25">
      <c r="A64" s="26"/>
      <c r="B64" s="26"/>
      <c r="C64" s="56"/>
      <c r="D64" s="56"/>
      <c r="E64" s="56"/>
      <c r="F64" s="56"/>
      <c r="G64" s="57"/>
      <c r="H64" s="57"/>
      <c r="I64" s="57"/>
      <c r="J64" s="57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</row>
    <row r="65" spans="1:24" ht="13.8" x14ac:dyDescent="0.25">
      <c r="A65" s="26"/>
      <c r="B65" s="26"/>
      <c r="C65" s="56"/>
      <c r="D65" s="56"/>
      <c r="E65" s="56"/>
      <c r="F65" s="56"/>
      <c r="G65" s="57"/>
      <c r="H65" s="57"/>
      <c r="I65" s="57"/>
      <c r="J65" s="57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</row>
    <row r="66" spans="1:24" x14ac:dyDescent="0.25">
      <c r="C66" s="7"/>
      <c r="D66" s="7"/>
      <c r="E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x14ac:dyDescent="0.25">
      <c r="C67" s="7"/>
      <c r="D67" s="7"/>
      <c r="E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x14ac:dyDescent="0.25">
      <c r="C68" s="7"/>
      <c r="D68" s="7"/>
      <c r="E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x14ac:dyDescent="0.25">
      <c r="C69" s="7"/>
      <c r="D69" s="7"/>
      <c r="E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x14ac:dyDescent="0.25">
      <c r="C70" s="7"/>
      <c r="D70" s="7"/>
      <c r="E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</sheetData>
  <mergeCells count="9">
    <mergeCell ref="A28:A30"/>
    <mergeCell ref="A36:A37"/>
    <mergeCell ref="A1:C1"/>
    <mergeCell ref="K3:L3"/>
    <mergeCell ref="M3:X3"/>
    <mergeCell ref="B16:C16"/>
    <mergeCell ref="A17:A22"/>
    <mergeCell ref="A24:A26"/>
    <mergeCell ref="I25:I26"/>
  </mergeCells>
  <pageMargins left="0.70866141732283472" right="0.70866141732283472" top="0.74803149606299213" bottom="0.74803149606299213" header="0.31496062992125984" footer="0.31496062992125984"/>
  <pageSetup paperSize="9" scale="38" orientation="landscape" cellComments="asDisplayed" r:id="rId1"/>
  <headerFooter>
    <oddHeader>&amp;A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0"/>
  <sheetViews>
    <sheetView topLeftCell="A16" zoomScale="40" zoomScaleNormal="40" workbookViewId="0">
      <pane xSplit="4" topLeftCell="E1" activePane="topRight" state="frozen"/>
      <selection activeCell="Y9" sqref="Y9"/>
      <selection pane="topRight" activeCell="J5" sqref="J5"/>
    </sheetView>
  </sheetViews>
  <sheetFormatPr defaultColWidth="9.109375" defaultRowHeight="13.2" x14ac:dyDescent="0.25"/>
  <cols>
    <col min="1" max="1" width="4.5546875" style="2" customWidth="1"/>
    <col min="2" max="2" width="4.33203125" style="2" customWidth="1"/>
    <col min="3" max="3" width="69.33203125" customWidth="1"/>
    <col min="4" max="4" width="14.6640625" hidden="1" customWidth="1"/>
    <col min="5" max="5" width="14.6640625" customWidth="1"/>
    <col min="6" max="6" width="14.6640625" style="7" customWidth="1"/>
    <col min="7" max="7" width="14.6640625" style="9" customWidth="1"/>
    <col min="8" max="8" width="14.6640625" style="9" hidden="1" customWidth="1"/>
    <col min="9" max="10" width="14.6640625" style="9" customWidth="1"/>
    <col min="11" max="11" width="14.6640625" hidden="1" customWidth="1"/>
    <col min="12" max="12" width="15.88671875" customWidth="1"/>
    <col min="13" max="24" width="14.6640625" customWidth="1"/>
    <col min="25" max="27" width="9.109375" customWidth="1"/>
    <col min="28" max="28" width="26.44140625" customWidth="1"/>
  </cols>
  <sheetData>
    <row r="1" spans="1:24" ht="36" customHeight="1" thickBot="1" x14ac:dyDescent="0.3">
      <c r="A1" s="336" t="s">
        <v>24</v>
      </c>
      <c r="B1" s="337"/>
      <c r="C1" s="337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5"/>
    </row>
    <row r="2" spans="1:24" ht="18.75" customHeight="1" thickBot="1" x14ac:dyDescent="0.3">
      <c r="A2" s="6" t="s">
        <v>3</v>
      </c>
      <c r="K2" s="92">
        <v>9</v>
      </c>
      <c r="L2" s="100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23.25" customHeight="1" thickBot="1" x14ac:dyDescent="0.3">
      <c r="A3" s="102" t="s">
        <v>8</v>
      </c>
      <c r="C3" s="103" t="s">
        <v>102</v>
      </c>
      <c r="D3" s="54"/>
      <c r="E3" s="54"/>
      <c r="F3" s="106"/>
      <c r="G3" s="55"/>
      <c r="H3" s="55"/>
      <c r="I3" s="55"/>
      <c r="J3" s="55"/>
      <c r="K3" s="344" t="s">
        <v>103</v>
      </c>
      <c r="L3" s="345"/>
      <c r="M3" s="333" t="s">
        <v>68</v>
      </c>
      <c r="N3" s="334"/>
      <c r="O3" s="334"/>
      <c r="P3" s="334"/>
      <c r="Q3" s="334"/>
      <c r="R3" s="334"/>
      <c r="S3" s="334"/>
      <c r="T3" s="334"/>
      <c r="U3" s="334"/>
      <c r="V3" s="334"/>
      <c r="W3" s="334"/>
      <c r="X3" s="335"/>
    </row>
    <row r="4" spans="1:24" ht="45.75" customHeight="1" thickBot="1" x14ac:dyDescent="0.3">
      <c r="A4" s="37"/>
      <c r="B4" s="37"/>
      <c r="C4" s="101"/>
      <c r="D4" s="268" t="s">
        <v>94</v>
      </c>
      <c r="E4" s="52" t="s">
        <v>62</v>
      </c>
      <c r="F4" s="52" t="s">
        <v>92</v>
      </c>
      <c r="G4" s="51" t="s">
        <v>7</v>
      </c>
      <c r="H4" s="65" t="s">
        <v>70</v>
      </c>
      <c r="I4" s="65" t="s">
        <v>98</v>
      </c>
      <c r="J4" s="270" t="s">
        <v>96</v>
      </c>
      <c r="K4" s="172" t="s">
        <v>23</v>
      </c>
      <c r="L4" s="173" t="s">
        <v>9</v>
      </c>
      <c r="M4" s="53" t="s">
        <v>11</v>
      </c>
      <c r="N4" s="53" t="s">
        <v>12</v>
      </c>
      <c r="O4" s="59" t="s">
        <v>13</v>
      </c>
      <c r="P4" s="59" t="s">
        <v>14</v>
      </c>
      <c r="Q4" s="59" t="s">
        <v>15</v>
      </c>
      <c r="R4" s="59" t="s">
        <v>16</v>
      </c>
      <c r="S4" s="59" t="s">
        <v>17</v>
      </c>
      <c r="T4" s="59" t="s">
        <v>22</v>
      </c>
      <c r="U4" s="59" t="s">
        <v>18</v>
      </c>
      <c r="V4" s="59" t="s">
        <v>19</v>
      </c>
      <c r="W4" s="60" t="s">
        <v>20</v>
      </c>
      <c r="X4" s="61" t="s">
        <v>21</v>
      </c>
    </row>
    <row r="5" spans="1:24" ht="22.5" customHeight="1" thickBot="1" x14ac:dyDescent="0.3">
      <c r="A5" s="24"/>
      <c r="B5" s="38"/>
      <c r="C5" s="78" t="s">
        <v>4</v>
      </c>
      <c r="D5" s="113"/>
      <c r="E5" s="114"/>
      <c r="F5" s="167" t="s">
        <v>93</v>
      </c>
      <c r="G5" s="115"/>
      <c r="H5" s="167">
        <v>42465</v>
      </c>
      <c r="I5" s="167">
        <v>42561</v>
      </c>
      <c r="J5" s="167">
        <v>42561</v>
      </c>
      <c r="K5" s="116"/>
      <c r="L5" s="117"/>
      <c r="M5" s="111"/>
      <c r="N5" s="111"/>
      <c r="O5" s="111"/>
      <c r="P5" s="111"/>
      <c r="Q5" s="111"/>
      <c r="R5" s="112"/>
      <c r="S5" s="111"/>
      <c r="T5" s="111"/>
      <c r="U5" s="111"/>
      <c r="V5" s="111"/>
      <c r="W5" s="111"/>
      <c r="X5" s="111"/>
    </row>
    <row r="6" spans="1:24" ht="21" customHeight="1" x14ac:dyDescent="0.25">
      <c r="A6" s="84">
        <v>1</v>
      </c>
      <c r="B6" s="75" t="s">
        <v>27</v>
      </c>
      <c r="C6" s="76"/>
      <c r="D6" s="123">
        <f t="shared" ref="D6:X6" si="0">SUM(D7:D8)</f>
        <v>219066</v>
      </c>
      <c r="E6" s="123">
        <f>SUM(E7:E8)</f>
        <v>179816</v>
      </c>
      <c r="F6" s="123">
        <f t="shared" si="0"/>
        <v>179816</v>
      </c>
      <c r="G6" s="123">
        <f t="shared" si="0"/>
        <v>193916</v>
      </c>
      <c r="H6" s="123">
        <f t="shared" si="0"/>
        <v>193916</v>
      </c>
      <c r="I6" s="123">
        <f>SUM(I7:I8)</f>
        <v>193916</v>
      </c>
      <c r="J6" s="123">
        <f>SUM(J7:J8)</f>
        <v>193916</v>
      </c>
      <c r="K6" s="136">
        <f t="shared" si="0"/>
        <v>145437</v>
      </c>
      <c r="L6" s="134">
        <f>SUM(L7:L8)</f>
        <v>140130</v>
      </c>
      <c r="M6" s="123">
        <f t="shared" si="0"/>
        <v>0</v>
      </c>
      <c r="N6" s="123">
        <f t="shared" si="0"/>
        <v>0</v>
      </c>
      <c r="O6" s="123">
        <f t="shared" si="0"/>
        <v>181816</v>
      </c>
      <c r="P6" s="123">
        <f t="shared" si="0"/>
        <v>0</v>
      </c>
      <c r="Q6" s="123">
        <f t="shared" si="0"/>
        <v>0</v>
      </c>
      <c r="R6" s="123">
        <f t="shared" si="0"/>
        <v>0</v>
      </c>
      <c r="S6" s="123">
        <f t="shared" si="0"/>
        <v>0</v>
      </c>
      <c r="T6" s="123">
        <f t="shared" si="0"/>
        <v>0</v>
      </c>
      <c r="U6" s="123">
        <f t="shared" si="0"/>
        <v>0</v>
      </c>
      <c r="V6" s="123">
        <f t="shared" si="0"/>
        <v>0</v>
      </c>
      <c r="W6" s="123">
        <f t="shared" si="0"/>
        <v>0</v>
      </c>
      <c r="X6" s="123">
        <f t="shared" si="0"/>
        <v>0</v>
      </c>
    </row>
    <row r="7" spans="1:24" s="13" customFormat="1" ht="21" customHeight="1" x14ac:dyDescent="0.25">
      <c r="A7" s="17"/>
      <c r="B7" s="48">
        <v>1.1000000000000001</v>
      </c>
      <c r="C7" s="39" t="s">
        <v>2</v>
      </c>
      <c r="D7" s="30">
        <v>189066</v>
      </c>
      <c r="E7" s="33">
        <v>179816</v>
      </c>
      <c r="F7" s="33">
        <v>179816</v>
      </c>
      <c r="G7" s="34">
        <v>181816</v>
      </c>
      <c r="H7" s="34">
        <v>181816</v>
      </c>
      <c r="I7" s="34">
        <v>181816</v>
      </c>
      <c r="J7" s="271">
        <v>181816</v>
      </c>
      <c r="K7" s="98">
        <f>+G7/12*$K$2</f>
        <v>136362</v>
      </c>
      <c r="L7" s="62">
        <v>140130</v>
      </c>
      <c r="M7" s="67"/>
      <c r="N7" s="67"/>
      <c r="O7" s="67">
        <v>181816</v>
      </c>
      <c r="P7" s="67"/>
      <c r="Q7" s="67"/>
      <c r="R7" s="68"/>
      <c r="S7" s="67"/>
      <c r="T7" s="67"/>
      <c r="U7" s="67"/>
      <c r="V7" s="67"/>
      <c r="W7" s="67"/>
      <c r="X7" s="67"/>
    </row>
    <row r="8" spans="1:24" ht="21" customHeight="1" thickBot="1" x14ac:dyDescent="0.3">
      <c r="A8" s="20"/>
      <c r="B8" s="50">
        <v>1.2</v>
      </c>
      <c r="C8" s="43" t="s">
        <v>25</v>
      </c>
      <c r="D8" s="21">
        <v>30000</v>
      </c>
      <c r="E8" s="22">
        <v>0</v>
      </c>
      <c r="F8" s="22">
        <v>0</v>
      </c>
      <c r="G8" s="23">
        <v>12100</v>
      </c>
      <c r="H8" s="23">
        <v>12100</v>
      </c>
      <c r="I8" s="23">
        <v>12100</v>
      </c>
      <c r="J8" s="272">
        <v>12100</v>
      </c>
      <c r="K8" s="64">
        <f>+G8/12*$K$2</f>
        <v>9075</v>
      </c>
      <c r="L8" s="94">
        <f>SUM(M8:X8)</f>
        <v>0</v>
      </c>
      <c r="M8" s="73"/>
      <c r="N8" s="73"/>
      <c r="O8" s="73"/>
      <c r="P8" s="73"/>
      <c r="Q8" s="73"/>
      <c r="R8" s="74"/>
      <c r="S8" s="73"/>
      <c r="T8" s="73"/>
      <c r="U8" s="73"/>
      <c r="V8" s="73"/>
      <c r="W8" s="73"/>
      <c r="X8" s="73"/>
    </row>
    <row r="9" spans="1:24" ht="18.75" customHeight="1" x14ac:dyDescent="0.25">
      <c r="A9" s="84">
        <v>2</v>
      </c>
      <c r="B9" s="75" t="s">
        <v>26</v>
      </c>
      <c r="C9" s="76"/>
      <c r="D9" s="77">
        <f>SUM(D10:D13)</f>
        <v>53804</v>
      </c>
      <c r="E9" s="77">
        <f t="shared" ref="E9:X9" si="1">SUM(E10:E13)</f>
        <v>22500</v>
      </c>
      <c r="F9" s="77">
        <f t="shared" si="1"/>
        <v>24369.26</v>
      </c>
      <c r="G9" s="77">
        <f t="shared" si="1"/>
        <v>22500</v>
      </c>
      <c r="H9" s="77">
        <f t="shared" si="1"/>
        <v>22500</v>
      </c>
      <c r="I9" s="77">
        <f>SUM(I10:I13)</f>
        <v>22500</v>
      </c>
      <c r="J9" s="77">
        <f>SUM(J10:J13)</f>
        <v>22500</v>
      </c>
      <c r="K9" s="99">
        <f t="shared" si="1"/>
        <v>16875</v>
      </c>
      <c r="L9" s="95">
        <f>SUM(L10:L13)</f>
        <v>22500</v>
      </c>
      <c r="M9" s="77">
        <f t="shared" si="1"/>
        <v>0</v>
      </c>
      <c r="N9" s="77">
        <f t="shared" si="1"/>
        <v>0</v>
      </c>
      <c r="O9" s="77">
        <f t="shared" si="1"/>
        <v>0</v>
      </c>
      <c r="P9" s="77">
        <f t="shared" si="1"/>
        <v>0</v>
      </c>
      <c r="Q9" s="77">
        <f t="shared" si="1"/>
        <v>22500</v>
      </c>
      <c r="R9" s="77">
        <f t="shared" si="1"/>
        <v>0</v>
      </c>
      <c r="S9" s="77">
        <f t="shared" si="1"/>
        <v>0</v>
      </c>
      <c r="T9" s="77">
        <f t="shared" si="1"/>
        <v>0</v>
      </c>
      <c r="U9" s="77">
        <f t="shared" si="1"/>
        <v>0</v>
      </c>
      <c r="V9" s="77">
        <f t="shared" si="1"/>
        <v>0</v>
      </c>
      <c r="W9" s="77">
        <f t="shared" si="1"/>
        <v>0</v>
      </c>
      <c r="X9" s="77">
        <f t="shared" si="1"/>
        <v>0</v>
      </c>
    </row>
    <row r="10" spans="1:24" ht="17.25" customHeight="1" x14ac:dyDescent="0.25">
      <c r="A10" s="18"/>
      <c r="B10" s="48">
        <v>2.1</v>
      </c>
      <c r="C10" s="40" t="s">
        <v>28</v>
      </c>
      <c r="D10" s="30">
        <v>22500</v>
      </c>
      <c r="E10" s="33">
        <v>22500</v>
      </c>
      <c r="F10" s="33">
        <v>22500</v>
      </c>
      <c r="G10" s="34">
        <v>22500</v>
      </c>
      <c r="H10" s="34">
        <v>22500</v>
      </c>
      <c r="I10" s="34">
        <v>22500</v>
      </c>
      <c r="J10" s="271">
        <v>22500</v>
      </c>
      <c r="K10" s="63">
        <f>+G10/12*$K$2</f>
        <v>16875</v>
      </c>
      <c r="L10" s="62">
        <v>22500</v>
      </c>
      <c r="M10" s="69"/>
      <c r="N10" s="69"/>
      <c r="O10" s="69"/>
      <c r="P10" s="69"/>
      <c r="Q10" s="69">
        <v>22500</v>
      </c>
      <c r="R10" s="70"/>
      <c r="S10" s="69"/>
      <c r="T10" s="69"/>
      <c r="U10" s="69"/>
      <c r="V10" s="69"/>
      <c r="W10" s="69"/>
      <c r="X10" s="69"/>
    </row>
    <row r="11" spans="1:24" s="4" customFormat="1" ht="21.75" customHeight="1" x14ac:dyDescent="0.25">
      <c r="A11" s="19"/>
      <c r="B11" s="49">
        <v>2.2000000000000002</v>
      </c>
      <c r="C11" s="41" t="s">
        <v>29</v>
      </c>
      <c r="D11" s="31">
        <v>1</v>
      </c>
      <c r="E11" s="35">
        <v>0</v>
      </c>
      <c r="F11" s="35">
        <v>0</v>
      </c>
      <c r="G11" s="36">
        <v>0</v>
      </c>
      <c r="H11" s="36">
        <v>0</v>
      </c>
      <c r="I11" s="36">
        <v>0</v>
      </c>
      <c r="J11" s="273">
        <v>0</v>
      </c>
      <c r="K11" s="63">
        <f>+G11/12*$K$2</f>
        <v>0</v>
      </c>
      <c r="L11" s="96">
        <f>SUM(M11:X11)</f>
        <v>0</v>
      </c>
      <c r="M11" s="71"/>
      <c r="N11" s="71"/>
      <c r="O11" s="71"/>
      <c r="P11" s="71"/>
      <c r="Q11" s="71"/>
      <c r="R11" s="72"/>
      <c r="S11" s="71"/>
      <c r="T11" s="71"/>
      <c r="U11" s="71"/>
      <c r="V11" s="71"/>
      <c r="W11" s="71"/>
      <c r="X11" s="71"/>
    </row>
    <row r="12" spans="1:24" ht="19.5" customHeight="1" x14ac:dyDescent="0.25">
      <c r="A12" s="18"/>
      <c r="B12" s="49">
        <v>2.2999999999999998</v>
      </c>
      <c r="C12" s="41" t="s">
        <v>30</v>
      </c>
      <c r="D12" s="31">
        <v>0</v>
      </c>
      <c r="E12" s="35">
        <v>0</v>
      </c>
      <c r="F12" s="35">
        <v>0</v>
      </c>
      <c r="G12" s="36">
        <v>0</v>
      </c>
      <c r="H12" s="36">
        <v>0</v>
      </c>
      <c r="I12" s="36">
        <v>0</v>
      </c>
      <c r="J12" s="273">
        <v>0</v>
      </c>
      <c r="K12" s="63">
        <f>+G12/12*$K$2</f>
        <v>0</v>
      </c>
      <c r="L12" s="96">
        <f>SUM(M12:X12)</f>
        <v>0</v>
      </c>
      <c r="M12" s="71"/>
      <c r="N12" s="71"/>
      <c r="O12" s="71"/>
      <c r="P12" s="71"/>
      <c r="Q12" s="71"/>
      <c r="R12" s="72"/>
      <c r="S12" s="71"/>
      <c r="T12" s="71"/>
      <c r="U12" s="71"/>
      <c r="V12" s="71"/>
      <c r="W12" s="71"/>
      <c r="X12" s="71"/>
    </row>
    <row r="13" spans="1:24" ht="19.5" customHeight="1" thickBot="1" x14ac:dyDescent="0.3">
      <c r="A13" s="18"/>
      <c r="B13" s="49">
        <v>2.4</v>
      </c>
      <c r="C13" s="125" t="s">
        <v>58</v>
      </c>
      <c r="D13" s="126">
        <f>31200+103</f>
        <v>31303</v>
      </c>
      <c r="E13" s="127">
        <v>0</v>
      </c>
      <c r="F13" s="127">
        <f>505.31+1363.95</f>
        <v>1869.26</v>
      </c>
      <c r="G13" s="128">
        <v>0</v>
      </c>
      <c r="H13" s="128">
        <v>0</v>
      </c>
      <c r="I13" s="128">
        <v>0</v>
      </c>
      <c r="J13" s="274">
        <v>0</v>
      </c>
      <c r="K13" s="64">
        <f>+G13/12*$K$2</f>
        <v>0</v>
      </c>
      <c r="L13" s="129">
        <v>0</v>
      </c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</row>
    <row r="14" spans="1:24" ht="24.75" customHeight="1" thickBot="1" x14ac:dyDescent="0.3">
      <c r="A14" s="24"/>
      <c r="B14" s="38"/>
      <c r="C14" s="44" t="s">
        <v>1</v>
      </c>
      <c r="D14" s="25">
        <f t="shared" ref="D14:X14" si="2">+D6+D9</f>
        <v>272870</v>
      </c>
      <c r="E14" s="25">
        <f t="shared" si="2"/>
        <v>202316</v>
      </c>
      <c r="F14" s="25">
        <f t="shared" si="2"/>
        <v>204185.26</v>
      </c>
      <c r="G14" s="25">
        <f t="shared" si="2"/>
        <v>216416</v>
      </c>
      <c r="H14" s="25">
        <f t="shared" si="2"/>
        <v>216416</v>
      </c>
      <c r="I14" s="25">
        <f t="shared" si="2"/>
        <v>216416</v>
      </c>
      <c r="J14" s="25">
        <f>+J6+J9</f>
        <v>216416</v>
      </c>
      <c r="K14" s="66">
        <f t="shared" si="2"/>
        <v>162312</v>
      </c>
      <c r="L14" s="97">
        <f>+L6+L9</f>
        <v>162630</v>
      </c>
      <c r="M14" s="25">
        <f t="shared" si="2"/>
        <v>0</v>
      </c>
      <c r="N14" s="25">
        <f t="shared" si="2"/>
        <v>0</v>
      </c>
      <c r="O14" s="25">
        <f t="shared" si="2"/>
        <v>181816</v>
      </c>
      <c r="P14" s="25">
        <f t="shared" si="2"/>
        <v>0</v>
      </c>
      <c r="Q14" s="25">
        <f t="shared" si="2"/>
        <v>22500</v>
      </c>
      <c r="R14" s="25">
        <f t="shared" si="2"/>
        <v>0</v>
      </c>
      <c r="S14" s="25">
        <f t="shared" si="2"/>
        <v>0</v>
      </c>
      <c r="T14" s="25">
        <f t="shared" si="2"/>
        <v>0</v>
      </c>
      <c r="U14" s="25">
        <f t="shared" si="2"/>
        <v>0</v>
      </c>
      <c r="V14" s="25">
        <f t="shared" si="2"/>
        <v>0</v>
      </c>
      <c r="W14" s="25">
        <f t="shared" si="2"/>
        <v>0</v>
      </c>
      <c r="X14" s="25">
        <f t="shared" si="2"/>
        <v>0</v>
      </c>
    </row>
    <row r="15" spans="1:24" ht="21.75" customHeight="1" thickBot="1" x14ac:dyDescent="0.3">
      <c r="A15" s="24"/>
      <c r="B15" s="38"/>
      <c r="C15" s="78" t="s">
        <v>5</v>
      </c>
      <c r="D15" s="113"/>
      <c r="E15" s="114"/>
      <c r="F15" s="114"/>
      <c r="G15" s="115"/>
      <c r="H15" s="115"/>
      <c r="I15" s="115"/>
      <c r="J15" s="115"/>
      <c r="K15" s="116"/>
      <c r="L15" s="117"/>
      <c r="M15" s="118"/>
      <c r="N15" s="118"/>
      <c r="O15" s="118"/>
      <c r="P15" s="118"/>
      <c r="Q15" s="118"/>
      <c r="R15" s="119"/>
      <c r="S15" s="118"/>
      <c r="T15" s="118"/>
      <c r="U15" s="118"/>
      <c r="V15" s="118"/>
      <c r="W15" s="118"/>
      <c r="X15" s="118"/>
    </row>
    <row r="16" spans="1:24" ht="18" customHeight="1" x14ac:dyDescent="0.25">
      <c r="A16" s="84">
        <v>1</v>
      </c>
      <c r="B16" s="346" t="s">
        <v>31</v>
      </c>
      <c r="C16" s="347"/>
      <c r="D16" s="109">
        <f t="shared" ref="D16:X16" si="3">SUM(D17:D22)</f>
        <v>16428</v>
      </c>
      <c r="E16" s="109">
        <f t="shared" si="3"/>
        <v>24010</v>
      </c>
      <c r="F16" s="109">
        <f t="shared" si="3"/>
        <v>25291.59</v>
      </c>
      <c r="G16" s="109">
        <f t="shared" si="3"/>
        <v>27151.22</v>
      </c>
      <c r="H16" s="109">
        <f t="shared" si="3"/>
        <v>30586</v>
      </c>
      <c r="I16" s="109">
        <f>SUM(I17:I22)</f>
        <v>30586</v>
      </c>
      <c r="J16" s="109">
        <f>SUM(J17:J22)</f>
        <v>30286</v>
      </c>
      <c r="K16" s="110">
        <f t="shared" si="3"/>
        <v>20363.415000000001</v>
      </c>
      <c r="L16" s="135">
        <f>SUM(L17:L22)</f>
        <v>30148.829999999998</v>
      </c>
      <c r="M16" s="110">
        <f t="shared" si="3"/>
        <v>1727.78</v>
      </c>
      <c r="N16" s="110">
        <f t="shared" si="3"/>
        <v>1559.89</v>
      </c>
      <c r="O16" s="110">
        <f t="shared" si="3"/>
        <v>1399.2</v>
      </c>
      <c r="P16" s="110">
        <f t="shared" si="3"/>
        <v>1399.22</v>
      </c>
      <c r="Q16" s="110">
        <f t="shared" si="3"/>
        <v>2227.1899999999996</v>
      </c>
      <c r="R16" s="110">
        <f t="shared" si="3"/>
        <v>1448.22</v>
      </c>
      <c r="S16" s="110">
        <f t="shared" si="3"/>
        <v>1725.15</v>
      </c>
      <c r="T16" s="110">
        <f t="shared" si="3"/>
        <v>1548.15</v>
      </c>
      <c r="U16" s="110">
        <f t="shared" si="3"/>
        <v>4370.03</v>
      </c>
      <c r="V16" s="110">
        <f t="shared" si="3"/>
        <v>4248</v>
      </c>
      <c r="W16" s="110">
        <f t="shared" si="3"/>
        <v>4248</v>
      </c>
      <c r="X16" s="131">
        <f t="shared" si="3"/>
        <v>4248</v>
      </c>
    </row>
    <row r="17" spans="1:24" ht="17.25" customHeight="1" x14ac:dyDescent="0.25">
      <c r="A17" s="343"/>
      <c r="B17" s="47">
        <v>1.1000000000000001</v>
      </c>
      <c r="C17" s="41" t="s">
        <v>32</v>
      </c>
      <c r="D17" s="31">
        <v>7626</v>
      </c>
      <c r="E17" s="143">
        <v>12624</v>
      </c>
      <c r="F17" s="32">
        <v>11659.5</v>
      </c>
      <c r="G17" s="137">
        <v>16000</v>
      </c>
      <c r="H17" s="138">
        <v>16000</v>
      </c>
      <c r="I17" s="138">
        <v>16000</v>
      </c>
      <c r="J17" s="275">
        <v>16000</v>
      </c>
      <c r="K17" s="139">
        <f t="shared" ref="K17:K22" si="4">+G17/12*$K$2</f>
        <v>12000</v>
      </c>
      <c r="L17" s="140">
        <f>SUM(M17:X17)</f>
        <v>16008</v>
      </c>
      <c r="M17" s="300">
        <v>1334</v>
      </c>
      <c r="N17" s="300">
        <v>1334</v>
      </c>
      <c r="O17" s="300">
        <v>1334</v>
      </c>
      <c r="P17" s="300">
        <v>1334</v>
      </c>
      <c r="Q17" s="300">
        <v>1334</v>
      </c>
      <c r="R17" s="300">
        <v>1334</v>
      </c>
      <c r="S17" s="300">
        <v>1334</v>
      </c>
      <c r="T17" s="300">
        <v>1334</v>
      </c>
      <c r="U17" s="300">
        <v>1334</v>
      </c>
      <c r="V17" s="300">
        <v>1334</v>
      </c>
      <c r="W17" s="300">
        <v>1334</v>
      </c>
      <c r="X17" s="300">
        <v>1334</v>
      </c>
    </row>
    <row r="18" spans="1:24" ht="18" customHeight="1" x14ac:dyDescent="0.25">
      <c r="A18" s="343"/>
      <c r="B18" s="47">
        <v>1.2</v>
      </c>
      <c r="C18" s="42" t="s">
        <v>56</v>
      </c>
      <c r="D18" s="31">
        <f>8596+120</f>
        <v>8716</v>
      </c>
      <c r="E18" s="143">
        <v>8665</v>
      </c>
      <c r="F18" s="32">
        <v>11553.85</v>
      </c>
      <c r="G18" s="137">
        <v>8665</v>
      </c>
      <c r="H18" s="138">
        <v>12000</v>
      </c>
      <c r="I18" s="138">
        <v>12000</v>
      </c>
      <c r="J18" s="275">
        <v>12000</v>
      </c>
      <c r="K18" s="139">
        <f t="shared" si="4"/>
        <v>6498.75</v>
      </c>
      <c r="L18" s="140">
        <f t="shared" ref="L18:L34" si="5">SUM(M18:X18)</f>
        <v>12032.779999999999</v>
      </c>
      <c r="M18" s="141">
        <v>87.46</v>
      </c>
      <c r="N18" s="141">
        <v>160.66999999999999</v>
      </c>
      <c r="O18" s="141"/>
      <c r="P18" s="141"/>
      <c r="Q18" s="141">
        <v>207.79</v>
      </c>
      <c r="R18" s="142"/>
      <c r="S18" s="141">
        <v>276.93</v>
      </c>
      <c r="T18" s="141">
        <v>99.93</v>
      </c>
      <c r="U18" s="300">
        <v>2800</v>
      </c>
      <c r="V18" s="300">
        <v>2800</v>
      </c>
      <c r="W18" s="300">
        <v>2800</v>
      </c>
      <c r="X18" s="300">
        <v>2800</v>
      </c>
    </row>
    <row r="19" spans="1:24" ht="18" customHeight="1" x14ac:dyDescent="0.25">
      <c r="A19" s="343"/>
      <c r="B19" s="47">
        <v>1.3</v>
      </c>
      <c r="C19" s="42" t="s">
        <v>6</v>
      </c>
      <c r="D19" s="31">
        <v>0</v>
      </c>
      <c r="E19" s="143">
        <f>1200+635</f>
        <v>1835</v>
      </c>
      <c r="F19" s="32">
        <v>1118.1500000000001</v>
      </c>
      <c r="G19" s="137">
        <v>1600</v>
      </c>
      <c r="H19" s="138">
        <v>1200</v>
      </c>
      <c r="I19" s="138">
        <v>1200</v>
      </c>
      <c r="J19" s="275">
        <v>1200</v>
      </c>
      <c r="K19" s="139">
        <f t="shared" si="4"/>
        <v>1200</v>
      </c>
      <c r="L19" s="140">
        <f t="shared" si="5"/>
        <v>1204.28</v>
      </c>
      <c r="M19" s="141">
        <v>241.1</v>
      </c>
      <c r="N19" s="141"/>
      <c r="O19" s="141"/>
      <c r="P19" s="141"/>
      <c r="Q19" s="141">
        <v>620.17999999999995</v>
      </c>
      <c r="R19" s="319">
        <v>49</v>
      </c>
      <c r="S19" s="300">
        <v>49</v>
      </c>
      <c r="T19" s="300">
        <v>49</v>
      </c>
      <c r="U19" s="300">
        <v>49</v>
      </c>
      <c r="V19" s="300">
        <v>49</v>
      </c>
      <c r="W19" s="300">
        <v>49</v>
      </c>
      <c r="X19" s="300">
        <v>49</v>
      </c>
    </row>
    <row r="20" spans="1:24" ht="18" customHeight="1" x14ac:dyDescent="0.25">
      <c r="A20" s="343"/>
      <c r="B20" s="47">
        <v>1.4</v>
      </c>
      <c r="C20" s="42" t="s">
        <v>33</v>
      </c>
      <c r="D20" s="31">
        <v>0</v>
      </c>
      <c r="E20" s="143">
        <v>800</v>
      </c>
      <c r="F20" s="143">
        <v>753.37</v>
      </c>
      <c r="G20" s="137">
        <v>800</v>
      </c>
      <c r="H20" s="138">
        <v>800</v>
      </c>
      <c r="I20" s="138">
        <v>800</v>
      </c>
      <c r="J20" s="275">
        <v>800</v>
      </c>
      <c r="K20" s="139">
        <f t="shared" si="4"/>
        <v>600</v>
      </c>
      <c r="L20" s="140">
        <f t="shared" si="5"/>
        <v>0</v>
      </c>
      <c r="M20" s="141"/>
      <c r="N20" s="141"/>
      <c r="O20" s="141"/>
      <c r="P20" s="141"/>
      <c r="Q20" s="141"/>
      <c r="R20" s="142"/>
      <c r="S20" s="141"/>
      <c r="T20" s="141"/>
      <c r="U20" s="141"/>
      <c r="V20" s="141"/>
      <c r="W20" s="141"/>
      <c r="X20" s="141"/>
    </row>
    <row r="21" spans="1:24" ht="20.25" customHeight="1" x14ac:dyDescent="0.25">
      <c r="A21" s="343"/>
      <c r="B21" s="47">
        <v>1.5</v>
      </c>
      <c r="C21" s="42" t="s">
        <v>34</v>
      </c>
      <c r="D21" s="31">
        <v>86</v>
      </c>
      <c r="E21" s="143">
        <v>86</v>
      </c>
      <c r="F21" s="143">
        <v>86.22</v>
      </c>
      <c r="G21" s="137">
        <v>86.22</v>
      </c>
      <c r="H21" s="138">
        <v>86</v>
      </c>
      <c r="I21" s="138">
        <v>86</v>
      </c>
      <c r="J21" s="275">
        <v>86</v>
      </c>
      <c r="K21" s="139">
        <f t="shared" si="4"/>
        <v>64.664999999999992</v>
      </c>
      <c r="L21" s="140">
        <f t="shared" si="5"/>
        <v>781.74000000000012</v>
      </c>
      <c r="M21" s="141">
        <v>65.22</v>
      </c>
      <c r="N21" s="141">
        <v>65.22</v>
      </c>
      <c r="O21" s="141">
        <v>65.2</v>
      </c>
      <c r="P21" s="141">
        <v>65.22</v>
      </c>
      <c r="Q21" s="141">
        <v>65.22</v>
      </c>
      <c r="R21" s="142">
        <v>65.22</v>
      </c>
      <c r="S21" s="141">
        <v>65.22</v>
      </c>
      <c r="T21" s="141">
        <v>65.22</v>
      </c>
      <c r="U21" s="300">
        <v>65</v>
      </c>
      <c r="V21" s="300">
        <v>65</v>
      </c>
      <c r="W21" s="300">
        <v>65</v>
      </c>
      <c r="X21" s="300">
        <v>65</v>
      </c>
    </row>
    <row r="22" spans="1:24" ht="18" customHeight="1" thickBot="1" x14ac:dyDescent="0.3">
      <c r="A22" s="343"/>
      <c r="B22" s="47">
        <v>1.6</v>
      </c>
      <c r="C22" s="42" t="s">
        <v>35</v>
      </c>
      <c r="D22" s="31">
        <v>0</v>
      </c>
      <c r="E22" s="143">
        <v>0</v>
      </c>
      <c r="F22" s="32">
        <v>120.5</v>
      </c>
      <c r="G22" s="137">
        <v>0</v>
      </c>
      <c r="H22" s="138">
        <v>500</v>
      </c>
      <c r="I22" s="138">
        <v>500</v>
      </c>
      <c r="J22" s="275">
        <v>200</v>
      </c>
      <c r="K22" s="139">
        <f t="shared" si="4"/>
        <v>0</v>
      </c>
      <c r="L22" s="140">
        <f t="shared" si="5"/>
        <v>122.03</v>
      </c>
      <c r="M22" s="141"/>
      <c r="N22" s="141"/>
      <c r="O22" s="141"/>
      <c r="P22" s="141"/>
      <c r="Q22" s="141"/>
      <c r="R22" s="141"/>
      <c r="S22" s="141"/>
      <c r="T22" s="141"/>
      <c r="U22" s="141">
        <v>122.03</v>
      </c>
      <c r="V22" s="141"/>
      <c r="W22" s="141"/>
      <c r="X22" s="141"/>
    </row>
    <row r="23" spans="1:24" ht="18" customHeight="1" x14ac:dyDescent="0.25">
      <c r="A23" s="85">
        <v>2</v>
      </c>
      <c r="B23" s="79" t="s">
        <v>36</v>
      </c>
      <c r="C23" s="91"/>
      <c r="D23" s="80">
        <f t="shared" ref="D23:X23" si="6">SUM(D24:D26)</f>
        <v>116231</v>
      </c>
      <c r="E23" s="144">
        <f t="shared" si="6"/>
        <v>150000</v>
      </c>
      <c r="F23" s="144">
        <f t="shared" si="6"/>
        <v>159330.17000000001</v>
      </c>
      <c r="G23" s="144">
        <f t="shared" si="6"/>
        <v>150000</v>
      </c>
      <c r="H23" s="144">
        <f t="shared" si="6"/>
        <v>155000</v>
      </c>
      <c r="I23" s="144">
        <f>SUM(I24:I26)</f>
        <v>150000</v>
      </c>
      <c r="J23" s="144">
        <f>SUM(J24:J26)</f>
        <v>155000</v>
      </c>
      <c r="K23" s="145">
        <f t="shared" si="6"/>
        <v>112500</v>
      </c>
      <c r="L23" s="146">
        <f>SUM(L24:L26)</f>
        <v>146012.60999999999</v>
      </c>
      <c r="M23" s="144">
        <f t="shared" si="6"/>
        <v>12184.29</v>
      </c>
      <c r="N23" s="144">
        <f t="shared" si="6"/>
        <v>11915.43</v>
      </c>
      <c r="O23" s="144">
        <f t="shared" si="6"/>
        <v>11910.11</v>
      </c>
      <c r="P23" s="144">
        <f t="shared" si="6"/>
        <v>6649.87</v>
      </c>
      <c r="Q23" s="144">
        <f t="shared" si="6"/>
        <v>16527.580000000002</v>
      </c>
      <c r="R23" s="144">
        <f t="shared" si="6"/>
        <v>14004.23</v>
      </c>
      <c r="S23" s="144">
        <f t="shared" si="6"/>
        <v>11845.869999999999</v>
      </c>
      <c r="T23" s="144">
        <f t="shared" si="6"/>
        <v>11775.23</v>
      </c>
      <c r="U23" s="144">
        <f t="shared" si="6"/>
        <v>12300</v>
      </c>
      <c r="V23" s="144">
        <f t="shared" si="6"/>
        <v>12300</v>
      </c>
      <c r="W23" s="144">
        <f t="shared" si="6"/>
        <v>12300</v>
      </c>
      <c r="X23" s="144">
        <f t="shared" si="6"/>
        <v>12300</v>
      </c>
    </row>
    <row r="24" spans="1:24" ht="19.5" customHeight="1" x14ac:dyDescent="0.25">
      <c r="A24" s="348"/>
      <c r="B24" s="47">
        <v>2.1</v>
      </c>
      <c r="C24" s="46" t="s">
        <v>37</v>
      </c>
      <c r="D24" s="30">
        <v>65312</v>
      </c>
      <c r="E24" s="147">
        <v>90000</v>
      </c>
      <c r="F24" s="147">
        <v>100653.63</v>
      </c>
      <c r="G24" s="138">
        <v>90000</v>
      </c>
      <c r="H24" s="138">
        <v>95000</v>
      </c>
      <c r="I24" s="138">
        <v>95000</v>
      </c>
      <c r="J24" s="275">
        <v>95000</v>
      </c>
      <c r="K24" s="139">
        <f>+G24/12*$K$2</f>
        <v>67500</v>
      </c>
      <c r="L24" s="140">
        <f t="shared" si="5"/>
        <v>93540.22</v>
      </c>
      <c r="M24" s="148">
        <v>7714.69</v>
      </c>
      <c r="N24" s="148">
        <v>7621.87</v>
      </c>
      <c r="O24" s="148">
        <f>7658.27-200.75</f>
        <v>7457.52</v>
      </c>
      <c r="P24" s="148">
        <v>6649.87</v>
      </c>
      <c r="Q24" s="148">
        <v>7509.25</v>
      </c>
      <c r="R24" s="148">
        <v>9897.36</v>
      </c>
      <c r="S24" s="148">
        <v>7785.83</v>
      </c>
      <c r="T24" s="148">
        <v>7703.83</v>
      </c>
      <c r="U24" s="301">
        <v>7800</v>
      </c>
      <c r="V24" s="301">
        <v>7800</v>
      </c>
      <c r="W24" s="301">
        <v>7800</v>
      </c>
      <c r="X24" s="301">
        <v>7800</v>
      </c>
    </row>
    <row r="25" spans="1:24" s="5" customFormat="1" ht="19.5" customHeight="1" x14ac:dyDescent="0.25">
      <c r="A25" s="349"/>
      <c r="B25" s="47">
        <v>2.2000000000000002</v>
      </c>
      <c r="C25" s="41" t="s">
        <v>38</v>
      </c>
      <c r="D25" s="31">
        <v>50919</v>
      </c>
      <c r="E25" s="149">
        <v>50000</v>
      </c>
      <c r="F25" s="149">
        <v>58676.54</v>
      </c>
      <c r="G25" s="150">
        <v>50000</v>
      </c>
      <c r="H25" s="151">
        <v>50000</v>
      </c>
      <c r="I25" s="350">
        <v>55000</v>
      </c>
      <c r="J25" s="276">
        <v>50000</v>
      </c>
      <c r="K25" s="139">
        <f>+G25/12*$K$2</f>
        <v>37500</v>
      </c>
      <c r="L25" s="352">
        <f t="shared" si="5"/>
        <v>52472.39</v>
      </c>
      <c r="M25" s="153">
        <v>4469.6000000000004</v>
      </c>
      <c r="N25" s="153">
        <v>4293.5600000000004</v>
      </c>
      <c r="O25" s="153">
        <v>4452.59</v>
      </c>
      <c r="P25" s="153"/>
      <c r="Q25" s="153">
        <v>9018.33</v>
      </c>
      <c r="R25" s="153">
        <v>4106.87</v>
      </c>
      <c r="S25" s="153">
        <v>4060.04</v>
      </c>
      <c r="T25" s="153">
        <v>4071.4</v>
      </c>
      <c r="U25" s="316">
        <v>4500</v>
      </c>
      <c r="V25" s="316">
        <v>4500</v>
      </c>
      <c r="W25" s="316">
        <v>4500</v>
      </c>
      <c r="X25" s="316">
        <v>4500</v>
      </c>
    </row>
    <row r="26" spans="1:24" ht="18.75" customHeight="1" thickBot="1" x14ac:dyDescent="0.3">
      <c r="A26" s="349"/>
      <c r="B26" s="47">
        <v>2.2999999999999998</v>
      </c>
      <c r="C26" s="41" t="s">
        <v>57</v>
      </c>
      <c r="D26" s="31">
        <v>0</v>
      </c>
      <c r="E26" s="143">
        <v>10000</v>
      </c>
      <c r="F26" s="32">
        <v>0</v>
      </c>
      <c r="G26" s="137">
        <v>10000</v>
      </c>
      <c r="H26" s="138">
        <v>10000</v>
      </c>
      <c r="I26" s="351"/>
      <c r="J26" s="275">
        <v>10000</v>
      </c>
      <c r="K26" s="139">
        <f>+G26/12*$K$2</f>
        <v>7500</v>
      </c>
      <c r="L26" s="353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</row>
    <row r="27" spans="1:24" ht="18" customHeight="1" x14ac:dyDescent="0.25">
      <c r="A27" s="85">
        <v>3</v>
      </c>
      <c r="B27" s="79" t="s">
        <v>39</v>
      </c>
      <c r="C27" s="81"/>
      <c r="D27" s="83">
        <f>SUM(D28:D32)</f>
        <v>17306</v>
      </c>
      <c r="E27" s="154">
        <f t="shared" ref="E27:X27" si="7">SUM(E28:E32)</f>
        <v>4650</v>
      </c>
      <c r="F27" s="154">
        <f t="shared" si="7"/>
        <v>7340.4300000000012</v>
      </c>
      <c r="G27" s="154">
        <f t="shared" si="7"/>
        <v>5866</v>
      </c>
      <c r="H27" s="154">
        <f t="shared" si="7"/>
        <v>7336</v>
      </c>
      <c r="I27" s="154">
        <f>SUM(I28:I32)</f>
        <v>7000</v>
      </c>
      <c r="J27" s="154">
        <f>SUM(J28:J32)</f>
        <v>8000</v>
      </c>
      <c r="K27" s="155">
        <f t="shared" si="7"/>
        <v>4399.5</v>
      </c>
      <c r="L27" s="156">
        <f>SUM(L28:L32)</f>
        <v>6783.66</v>
      </c>
      <c r="M27" s="154">
        <f t="shared" si="7"/>
        <v>855.08</v>
      </c>
      <c r="N27" s="154">
        <f t="shared" si="7"/>
        <v>19.36</v>
      </c>
      <c r="O27" s="154">
        <f t="shared" si="7"/>
        <v>575.28</v>
      </c>
      <c r="P27" s="154">
        <f t="shared" si="7"/>
        <v>0</v>
      </c>
      <c r="Q27" s="154">
        <f t="shared" si="7"/>
        <v>503.28000000000003</v>
      </c>
      <c r="R27" s="154">
        <f t="shared" si="7"/>
        <v>277.22999999999996</v>
      </c>
      <c r="S27" s="154">
        <f t="shared" si="7"/>
        <v>651.18999999999994</v>
      </c>
      <c r="T27" s="154">
        <f t="shared" si="7"/>
        <v>272.56</v>
      </c>
      <c r="U27" s="154">
        <f t="shared" si="7"/>
        <v>2879.68</v>
      </c>
      <c r="V27" s="154">
        <f t="shared" si="7"/>
        <v>250</v>
      </c>
      <c r="W27" s="154">
        <f t="shared" si="7"/>
        <v>250</v>
      </c>
      <c r="X27" s="154">
        <f t="shared" si="7"/>
        <v>250</v>
      </c>
    </row>
    <row r="28" spans="1:24" ht="18" customHeight="1" x14ac:dyDescent="0.25">
      <c r="A28" s="341"/>
      <c r="B28" s="47">
        <v>3.1</v>
      </c>
      <c r="C28" s="46" t="s">
        <v>40</v>
      </c>
      <c r="D28" s="30">
        <v>3110</v>
      </c>
      <c r="E28" s="147">
        <v>3000</v>
      </c>
      <c r="F28" s="157">
        <v>4733.0600000000004</v>
      </c>
      <c r="G28" s="138">
        <v>3630</v>
      </c>
      <c r="H28" s="138">
        <v>4500</v>
      </c>
      <c r="I28" s="317">
        <v>3500</v>
      </c>
      <c r="J28" s="275">
        <v>4500</v>
      </c>
      <c r="K28" s="139">
        <f>+G28/12*$K$2</f>
        <v>2722.5</v>
      </c>
      <c r="L28" s="140">
        <f t="shared" si="5"/>
        <v>3039.5099999999998</v>
      </c>
      <c r="M28" s="148"/>
      <c r="N28" s="148"/>
      <c r="O28" s="148">
        <v>414.68</v>
      </c>
      <c r="P28" s="148"/>
      <c r="Q28" s="148">
        <v>473.92</v>
      </c>
      <c r="R28" s="148">
        <v>266.52</v>
      </c>
      <c r="S28" s="148">
        <v>641.51</v>
      </c>
      <c r="T28" s="148">
        <v>242.88</v>
      </c>
      <c r="U28" s="301">
        <v>250</v>
      </c>
      <c r="V28" s="301">
        <v>250</v>
      </c>
      <c r="W28" s="301">
        <v>250</v>
      </c>
      <c r="X28" s="301">
        <v>250</v>
      </c>
    </row>
    <row r="29" spans="1:24" ht="18" customHeight="1" x14ac:dyDescent="0.25">
      <c r="A29" s="341"/>
      <c r="B29" s="47">
        <v>3.2</v>
      </c>
      <c r="C29" s="40" t="s">
        <v>41</v>
      </c>
      <c r="D29" s="30">
        <v>1400</v>
      </c>
      <c r="E29" s="147">
        <v>1450</v>
      </c>
      <c r="F29" s="157">
        <v>1895.68</v>
      </c>
      <c r="G29" s="138">
        <v>1936</v>
      </c>
      <c r="H29" s="138">
        <v>1936</v>
      </c>
      <c r="I29" s="317">
        <v>2600</v>
      </c>
      <c r="J29" s="275">
        <v>2600</v>
      </c>
      <c r="K29" s="139">
        <f>+G29/12*$K$2</f>
        <v>1452</v>
      </c>
      <c r="L29" s="140">
        <f t="shared" si="5"/>
        <v>2600</v>
      </c>
      <c r="M29" s="148"/>
      <c r="N29" s="148"/>
      <c r="O29" s="148"/>
      <c r="P29" s="148"/>
      <c r="Q29" s="148"/>
      <c r="R29" s="148"/>
      <c r="S29" s="148"/>
      <c r="T29" s="148"/>
      <c r="U29" s="301">
        <v>2600</v>
      </c>
      <c r="V29" s="148"/>
      <c r="W29" s="148"/>
      <c r="X29" s="148"/>
    </row>
    <row r="30" spans="1:24" ht="18" customHeight="1" x14ac:dyDescent="0.25">
      <c r="A30" s="341"/>
      <c r="B30" s="47">
        <v>3.3</v>
      </c>
      <c r="C30" s="239" t="s">
        <v>71</v>
      </c>
      <c r="D30" s="31">
        <v>0</v>
      </c>
      <c r="E30" s="143">
        <v>200</v>
      </c>
      <c r="F30" s="32">
        <v>78.81</v>
      </c>
      <c r="G30" s="137">
        <v>300</v>
      </c>
      <c r="H30" s="138">
        <v>300</v>
      </c>
      <c r="I30" s="138">
        <v>300</v>
      </c>
      <c r="J30" s="275">
        <v>300</v>
      </c>
      <c r="K30" s="139">
        <f>+G30/12*$K$2</f>
        <v>225</v>
      </c>
      <c r="L30" s="152">
        <f t="shared" si="5"/>
        <v>0</v>
      </c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</row>
    <row r="31" spans="1:24" ht="18" customHeight="1" x14ac:dyDescent="0.25">
      <c r="A31" s="132"/>
      <c r="B31" s="47">
        <v>3.4</v>
      </c>
      <c r="C31" s="239" t="s">
        <v>72</v>
      </c>
      <c r="D31" s="31">
        <v>297</v>
      </c>
      <c r="E31" s="143">
        <v>0</v>
      </c>
      <c r="F31" s="32">
        <f>490.37-78.81</f>
        <v>411.56</v>
      </c>
      <c r="G31" s="137">
        <v>0</v>
      </c>
      <c r="H31" s="138">
        <v>600</v>
      </c>
      <c r="I31" s="138">
        <v>600</v>
      </c>
      <c r="J31" s="275">
        <v>600</v>
      </c>
      <c r="K31" s="139">
        <f>+G31/12*$K$2</f>
        <v>0</v>
      </c>
      <c r="L31" s="152">
        <f t="shared" si="5"/>
        <v>590.93999999999994</v>
      </c>
      <c r="M31" s="141">
        <v>301.87</v>
      </c>
      <c r="N31" s="141">
        <f>19.36</f>
        <v>19.36</v>
      </c>
      <c r="O31" s="141">
        <f>160.62-0.02</f>
        <v>160.6</v>
      </c>
      <c r="P31" s="141"/>
      <c r="Q31" s="141">
        <v>29.36</v>
      </c>
      <c r="R31" s="141">
        <v>10.71</v>
      </c>
      <c r="S31" s="141">
        <v>9.68</v>
      </c>
      <c r="T31" s="141">
        <v>29.68</v>
      </c>
      <c r="U31" s="141">
        <v>29.68</v>
      </c>
      <c r="V31" s="141"/>
      <c r="W31" s="141"/>
      <c r="X31" s="141"/>
    </row>
    <row r="32" spans="1:24" ht="18" customHeight="1" thickBot="1" x14ac:dyDescent="0.3">
      <c r="A32" s="132"/>
      <c r="B32" s="133">
        <v>3.5</v>
      </c>
      <c r="C32" s="240" t="s">
        <v>59</v>
      </c>
      <c r="D32" s="126">
        <v>12499</v>
      </c>
      <c r="E32" s="312">
        <v>0</v>
      </c>
      <c r="F32" s="158">
        <v>221.32</v>
      </c>
      <c r="G32" s="159">
        <v>0</v>
      </c>
      <c r="H32" s="159">
        <v>0</v>
      </c>
      <c r="I32" s="159">
        <v>0</v>
      </c>
      <c r="J32" s="277">
        <v>0</v>
      </c>
      <c r="K32" s="139">
        <f>+G32/12*$K$2</f>
        <v>0</v>
      </c>
      <c r="L32" s="152">
        <f t="shared" si="5"/>
        <v>553.21</v>
      </c>
      <c r="M32" s="160">
        <v>553.21</v>
      </c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</row>
    <row r="33" spans="1:24" ht="18" customHeight="1" x14ac:dyDescent="0.25">
      <c r="A33" s="85">
        <v>4</v>
      </c>
      <c r="B33" s="79" t="s">
        <v>42</v>
      </c>
      <c r="C33" s="82"/>
      <c r="D33" s="83">
        <f t="shared" ref="D33:X33" si="8">SUM(D34:D34)</f>
        <v>2725</v>
      </c>
      <c r="E33" s="154">
        <f t="shared" si="8"/>
        <v>1000</v>
      </c>
      <c r="F33" s="154">
        <f t="shared" si="8"/>
        <v>2596.86</v>
      </c>
      <c r="G33" s="154">
        <f t="shared" si="8"/>
        <v>7500</v>
      </c>
      <c r="H33" s="154">
        <f t="shared" si="8"/>
        <v>7500</v>
      </c>
      <c r="I33" s="154">
        <f t="shared" si="8"/>
        <v>4000</v>
      </c>
      <c r="J33" s="154">
        <f t="shared" si="8"/>
        <v>1500</v>
      </c>
      <c r="K33" s="155">
        <f t="shared" si="8"/>
        <v>5625</v>
      </c>
      <c r="L33" s="156">
        <f t="shared" si="8"/>
        <v>3757</v>
      </c>
      <c r="M33" s="154">
        <f t="shared" si="8"/>
        <v>0</v>
      </c>
      <c r="N33" s="154">
        <f t="shared" si="8"/>
        <v>0</v>
      </c>
      <c r="O33" s="154">
        <f t="shared" si="8"/>
        <v>0</v>
      </c>
      <c r="P33" s="154">
        <f t="shared" si="8"/>
        <v>0</v>
      </c>
      <c r="Q33" s="154">
        <f t="shared" si="8"/>
        <v>0</v>
      </c>
      <c r="R33" s="154">
        <f t="shared" si="8"/>
        <v>0</v>
      </c>
      <c r="S33" s="154">
        <f t="shared" si="8"/>
        <v>824.62</v>
      </c>
      <c r="T33" s="154">
        <f t="shared" si="8"/>
        <v>0</v>
      </c>
      <c r="U33" s="154">
        <f t="shared" si="8"/>
        <v>2932.38</v>
      </c>
      <c r="V33" s="154">
        <f t="shared" si="8"/>
        <v>0</v>
      </c>
      <c r="W33" s="154">
        <f t="shared" si="8"/>
        <v>0</v>
      </c>
      <c r="X33" s="154">
        <f t="shared" si="8"/>
        <v>0</v>
      </c>
    </row>
    <row r="34" spans="1:24" ht="22.5" customHeight="1" thickBot="1" x14ac:dyDescent="0.3">
      <c r="A34" s="107"/>
      <c r="B34" s="47">
        <v>4.0999999999999996</v>
      </c>
      <c r="C34" s="40" t="s">
        <v>43</v>
      </c>
      <c r="D34" s="30">
        <f>2072+653</f>
        <v>2725</v>
      </c>
      <c r="E34" s="147">
        <v>1000</v>
      </c>
      <c r="F34" s="157">
        <v>2596.86</v>
      </c>
      <c r="G34" s="138">
        <v>7500</v>
      </c>
      <c r="H34" s="138">
        <v>7500</v>
      </c>
      <c r="I34" s="138">
        <v>4000</v>
      </c>
      <c r="J34" s="275">
        <v>1500</v>
      </c>
      <c r="K34" s="139">
        <f>+G34/12*$K$2</f>
        <v>5625</v>
      </c>
      <c r="L34" s="140">
        <f t="shared" si="5"/>
        <v>3757</v>
      </c>
      <c r="M34" s="148"/>
      <c r="N34" s="148"/>
      <c r="O34" s="148"/>
      <c r="P34" s="148"/>
      <c r="Q34" s="148"/>
      <c r="R34" s="148"/>
      <c r="S34" s="148">
        <v>824.62</v>
      </c>
      <c r="T34" s="148"/>
      <c r="U34" s="148">
        <v>2932.38</v>
      </c>
      <c r="V34" s="148"/>
      <c r="W34" s="148"/>
      <c r="X34" s="148"/>
    </row>
    <row r="35" spans="1:24" ht="18" customHeight="1" x14ac:dyDescent="0.25">
      <c r="A35" s="85">
        <v>5</v>
      </c>
      <c r="B35" s="89" t="s">
        <v>44</v>
      </c>
      <c r="C35" s="90"/>
      <c r="D35" s="83">
        <f t="shared" ref="D35:X35" si="9">SUM(D36:D37)</f>
        <v>8593</v>
      </c>
      <c r="E35" s="154">
        <f t="shared" si="9"/>
        <v>18500</v>
      </c>
      <c r="F35" s="154">
        <f t="shared" si="9"/>
        <v>13882.94</v>
      </c>
      <c r="G35" s="154">
        <f t="shared" si="9"/>
        <v>18500</v>
      </c>
      <c r="H35" s="154">
        <f t="shared" si="9"/>
        <v>18500</v>
      </c>
      <c r="I35" s="154">
        <f>SUM(I36:I38)</f>
        <v>20500</v>
      </c>
      <c r="J35" s="154">
        <f>SUM(J36:J38)</f>
        <v>20500</v>
      </c>
      <c r="K35" s="155">
        <f t="shared" si="9"/>
        <v>13875</v>
      </c>
      <c r="L35" s="156">
        <f>SUM(L36:L38)</f>
        <v>11787.359999999999</v>
      </c>
      <c r="M35" s="154">
        <f t="shared" si="9"/>
        <v>1579.43</v>
      </c>
      <c r="N35" s="154">
        <f t="shared" si="9"/>
        <v>492.6</v>
      </c>
      <c r="O35" s="154">
        <f t="shared" si="9"/>
        <v>2030.1</v>
      </c>
      <c r="P35" s="154">
        <f t="shared" si="9"/>
        <v>2324.91</v>
      </c>
      <c r="Q35" s="154">
        <f t="shared" si="9"/>
        <v>1039.56</v>
      </c>
      <c r="R35" s="154">
        <f>SUM(R36:R38)</f>
        <v>2859.2799999999997</v>
      </c>
      <c r="S35" s="154">
        <f t="shared" si="9"/>
        <v>759.37</v>
      </c>
      <c r="T35" s="154">
        <f t="shared" si="9"/>
        <v>594.30999999999995</v>
      </c>
      <c r="U35" s="154">
        <f t="shared" si="9"/>
        <v>107.8</v>
      </c>
      <c r="V35" s="154">
        <f t="shared" si="9"/>
        <v>0</v>
      </c>
      <c r="W35" s="154">
        <f t="shared" si="9"/>
        <v>0</v>
      </c>
      <c r="X35" s="154">
        <f t="shared" si="9"/>
        <v>0</v>
      </c>
    </row>
    <row r="36" spans="1:24" ht="18" customHeight="1" x14ac:dyDescent="0.25">
      <c r="A36" s="342"/>
      <c r="B36" s="86">
        <v>5.0999999999999996</v>
      </c>
      <c r="C36" s="87" t="s">
        <v>45</v>
      </c>
      <c r="D36" s="88">
        <v>3260</v>
      </c>
      <c r="E36" s="313">
        <v>3500</v>
      </c>
      <c r="F36" s="161">
        <v>3051.57</v>
      </c>
      <c r="G36" s="162">
        <v>3500</v>
      </c>
      <c r="H36" s="162">
        <v>3500</v>
      </c>
      <c r="I36" s="162">
        <v>3500</v>
      </c>
      <c r="J36" s="278">
        <v>3500</v>
      </c>
      <c r="K36" s="139">
        <f>+G36/12*$K$2</f>
        <v>2625</v>
      </c>
      <c r="L36" s="163">
        <f>SUM(M36:X36)</f>
        <v>1409.8799999999999</v>
      </c>
      <c r="M36" s="164"/>
      <c r="N36" s="164"/>
      <c r="O36" s="164">
        <v>1057.95</v>
      </c>
      <c r="P36" s="164"/>
      <c r="Q36" s="164">
        <v>156.1</v>
      </c>
      <c r="R36" s="164">
        <v>195.83</v>
      </c>
      <c r="S36" s="164"/>
      <c r="T36" s="164"/>
      <c r="U36" s="164"/>
      <c r="V36" s="164"/>
      <c r="W36" s="164"/>
      <c r="X36" s="164"/>
    </row>
    <row r="37" spans="1:24" ht="18" customHeight="1" x14ac:dyDescent="0.25">
      <c r="A37" s="343"/>
      <c r="B37" s="303">
        <v>5.2</v>
      </c>
      <c r="C37" s="304" t="s">
        <v>46</v>
      </c>
      <c r="D37" s="305">
        <f>4942+391</f>
        <v>5333</v>
      </c>
      <c r="E37" s="314">
        <v>15000</v>
      </c>
      <c r="F37" s="306">
        <v>10831.37</v>
      </c>
      <c r="G37" s="307">
        <v>15000</v>
      </c>
      <c r="H37" s="307">
        <v>15000</v>
      </c>
      <c r="I37" s="307">
        <v>15000</v>
      </c>
      <c r="J37" s="308">
        <v>15000</v>
      </c>
      <c r="K37" s="309">
        <f>+G37/12*$K$2</f>
        <v>11250</v>
      </c>
      <c r="L37" s="310">
        <f>SUM(M37:X37)</f>
        <v>9488.8799999999992</v>
      </c>
      <c r="M37" s="311">
        <v>1579.43</v>
      </c>
      <c r="N37" s="311">
        <v>492.6</v>
      </c>
      <c r="O37" s="311">
        <v>972.15</v>
      </c>
      <c r="P37" s="311">
        <v>2324.91</v>
      </c>
      <c r="Q37" s="311">
        <v>883.46</v>
      </c>
      <c r="R37" s="311">
        <v>1774.85</v>
      </c>
      <c r="S37" s="311">
        <v>759.37</v>
      </c>
      <c r="T37" s="311">
        <v>594.30999999999995</v>
      </c>
      <c r="U37" s="311">
        <v>107.8</v>
      </c>
      <c r="V37" s="311"/>
      <c r="W37" s="311"/>
      <c r="X37" s="311"/>
    </row>
    <row r="38" spans="1:24" s="166" customFormat="1" ht="18" customHeight="1" thickBot="1" x14ac:dyDescent="0.3">
      <c r="A38" s="124"/>
      <c r="B38" s="133">
        <v>5.3</v>
      </c>
      <c r="C38" s="302" t="s">
        <v>63</v>
      </c>
      <c r="D38" s="126">
        <v>0</v>
      </c>
      <c r="E38" s="312">
        <v>0</v>
      </c>
      <c r="F38" s="158">
        <v>0</v>
      </c>
      <c r="G38" s="159">
        <v>0</v>
      </c>
      <c r="H38" s="159">
        <v>2000</v>
      </c>
      <c r="I38" s="159">
        <v>2000</v>
      </c>
      <c r="J38" s="277">
        <v>2000</v>
      </c>
      <c r="K38" s="170">
        <v>0</v>
      </c>
      <c r="L38" s="165">
        <f>SUM(M38:X38)</f>
        <v>888.6</v>
      </c>
      <c r="M38" s="160"/>
      <c r="N38" s="160"/>
      <c r="O38" s="160"/>
      <c r="P38" s="160"/>
      <c r="Q38" s="160"/>
      <c r="R38" s="160">
        <v>888.6</v>
      </c>
      <c r="S38" s="160"/>
      <c r="T38" s="160"/>
      <c r="U38" s="160"/>
      <c r="V38" s="160"/>
      <c r="W38" s="160"/>
      <c r="X38" s="160"/>
    </row>
    <row r="39" spans="1:24" ht="18" customHeight="1" x14ac:dyDescent="0.25">
      <c r="A39" s="85">
        <v>6</v>
      </c>
      <c r="B39" s="89" t="s">
        <v>47</v>
      </c>
      <c r="C39" s="120"/>
      <c r="D39" s="93">
        <f>SUM(D40:D43)</f>
        <v>10936</v>
      </c>
      <c r="E39" s="154">
        <f>SUM(E40:E43)</f>
        <v>13295</v>
      </c>
      <c r="F39" s="154">
        <f>SUM(F40:F43)</f>
        <v>13204.97</v>
      </c>
      <c r="G39" s="154">
        <f>SUM(G40:G43)</f>
        <v>26060.5</v>
      </c>
      <c r="H39" s="154">
        <f t="shared" ref="H39:X39" si="10">SUM(H40:H43)</f>
        <v>24255.670000000002</v>
      </c>
      <c r="I39" s="154">
        <f>SUM(I40:I43)</f>
        <v>24255.670000000002</v>
      </c>
      <c r="J39" s="154">
        <f>SUM(J40:J43)</f>
        <v>24255.670000000002</v>
      </c>
      <c r="K39" s="155">
        <f t="shared" si="10"/>
        <v>19545.375</v>
      </c>
      <c r="L39" s="156">
        <f>SUM(L40:L43)</f>
        <v>11906.46</v>
      </c>
      <c r="M39" s="154">
        <f t="shared" si="10"/>
        <v>0</v>
      </c>
      <c r="N39" s="154">
        <f t="shared" si="10"/>
        <v>812.02</v>
      </c>
      <c r="O39" s="154">
        <f t="shared" si="10"/>
        <v>0</v>
      </c>
      <c r="P39" s="154">
        <f t="shared" si="10"/>
        <v>11094.44</v>
      </c>
      <c r="Q39" s="154">
        <f t="shared" si="10"/>
        <v>0</v>
      </c>
      <c r="R39" s="154">
        <f t="shared" si="10"/>
        <v>0</v>
      </c>
      <c r="S39" s="154">
        <f t="shared" si="10"/>
        <v>0</v>
      </c>
      <c r="T39" s="154">
        <f t="shared" si="10"/>
        <v>0</v>
      </c>
      <c r="U39" s="154">
        <f t="shared" si="10"/>
        <v>0</v>
      </c>
      <c r="V39" s="154">
        <f t="shared" si="10"/>
        <v>0</v>
      </c>
      <c r="W39" s="154">
        <f t="shared" si="10"/>
        <v>0</v>
      </c>
      <c r="X39" s="154">
        <f t="shared" si="10"/>
        <v>0</v>
      </c>
    </row>
    <row r="40" spans="1:24" ht="18" customHeight="1" x14ac:dyDescent="0.25">
      <c r="A40" s="122"/>
      <c r="B40" s="47">
        <v>6.1</v>
      </c>
      <c r="C40" s="42" t="s">
        <v>48</v>
      </c>
      <c r="D40" s="31">
        <v>10331</v>
      </c>
      <c r="E40" s="143">
        <v>12500</v>
      </c>
      <c r="F40" s="32">
        <v>12422.57</v>
      </c>
      <c r="G40" s="137">
        <v>12500</v>
      </c>
      <c r="H40" s="138">
        <v>10801.04</v>
      </c>
      <c r="I40" s="138">
        <v>10801.04</v>
      </c>
      <c r="J40" s="275">
        <v>10801.04</v>
      </c>
      <c r="K40" s="139">
        <f>+G40/12*$K$2</f>
        <v>9375</v>
      </c>
      <c r="L40" s="140">
        <f>SUM(M40:X40)</f>
        <v>10576.09</v>
      </c>
      <c r="M40" s="141"/>
      <c r="N40" s="141"/>
      <c r="O40" s="141"/>
      <c r="P40" s="141">
        <v>10576.09</v>
      </c>
      <c r="Q40" s="141"/>
      <c r="R40" s="142"/>
      <c r="S40" s="141"/>
      <c r="T40" s="141"/>
      <c r="U40" s="141"/>
      <c r="V40" s="141"/>
      <c r="W40" s="141"/>
      <c r="X40" s="141"/>
    </row>
    <row r="41" spans="1:24" ht="18" customHeight="1" x14ac:dyDescent="0.25">
      <c r="A41" s="121"/>
      <c r="B41" s="47">
        <v>6.2</v>
      </c>
      <c r="C41" s="42" t="s">
        <v>50</v>
      </c>
      <c r="D41" s="31">
        <v>605</v>
      </c>
      <c r="E41" s="143">
        <v>605</v>
      </c>
      <c r="F41" s="143">
        <v>592.4</v>
      </c>
      <c r="G41" s="137">
        <v>1270.5</v>
      </c>
      <c r="H41" s="138">
        <v>1164.6300000000001</v>
      </c>
      <c r="I41" s="138">
        <v>1164.6300000000001</v>
      </c>
      <c r="J41" s="275">
        <v>1164.6300000000001</v>
      </c>
      <c r="K41" s="139">
        <f>+G41/12*$K$2</f>
        <v>952.875</v>
      </c>
      <c r="L41" s="140">
        <f t="shared" ref="L41:L51" si="11">SUM(M41:X41)</f>
        <v>1140.3699999999999</v>
      </c>
      <c r="M41" s="141"/>
      <c r="N41" s="141">
        <v>622.02</v>
      </c>
      <c r="O41" s="141"/>
      <c r="P41" s="141">
        <v>518.35</v>
      </c>
      <c r="Q41" s="141"/>
      <c r="R41" s="142"/>
      <c r="S41" s="141"/>
      <c r="T41" s="141"/>
      <c r="U41" s="141"/>
      <c r="V41" s="141"/>
      <c r="W41" s="141"/>
      <c r="X41" s="141"/>
    </row>
    <row r="42" spans="1:24" ht="20.25" customHeight="1" x14ac:dyDescent="0.25">
      <c r="A42" s="121"/>
      <c r="B42" s="47">
        <v>6.3</v>
      </c>
      <c r="C42" s="42" t="s">
        <v>49</v>
      </c>
      <c r="D42" s="31">
        <v>0</v>
      </c>
      <c r="E42" s="143">
        <v>190</v>
      </c>
      <c r="F42" s="143">
        <v>190</v>
      </c>
      <c r="G42" s="137">
        <v>190</v>
      </c>
      <c r="H42" s="138">
        <v>190</v>
      </c>
      <c r="I42" s="138">
        <v>190</v>
      </c>
      <c r="J42" s="275">
        <v>190</v>
      </c>
      <c r="K42" s="139">
        <f>+G42/12*$K$2</f>
        <v>142.5</v>
      </c>
      <c r="L42" s="140">
        <f t="shared" si="11"/>
        <v>190</v>
      </c>
      <c r="M42" s="141"/>
      <c r="N42" s="141">
        <v>190</v>
      </c>
      <c r="O42" s="141"/>
      <c r="P42" s="141"/>
      <c r="Q42" s="141"/>
      <c r="R42" s="142"/>
      <c r="S42" s="141"/>
      <c r="T42" s="141"/>
      <c r="U42" s="141"/>
      <c r="V42" s="141"/>
      <c r="W42" s="141"/>
      <c r="X42" s="141"/>
    </row>
    <row r="43" spans="1:24" ht="31.2" customHeight="1" thickBot="1" x14ac:dyDescent="0.3">
      <c r="A43" s="121"/>
      <c r="B43" s="47">
        <v>6.4</v>
      </c>
      <c r="C43" s="41" t="s">
        <v>97</v>
      </c>
      <c r="D43" s="31">
        <v>0</v>
      </c>
      <c r="E43" s="143">
        <v>0</v>
      </c>
      <c r="F43" s="32">
        <v>0</v>
      </c>
      <c r="G43" s="137">
        <v>12100</v>
      </c>
      <c r="H43" s="138">
        <v>12100</v>
      </c>
      <c r="I43" s="138">
        <v>12100</v>
      </c>
      <c r="J43" s="275">
        <v>12100</v>
      </c>
      <c r="K43" s="139">
        <f>+G43/12*$K$2</f>
        <v>9075</v>
      </c>
      <c r="L43" s="140">
        <f t="shared" si="11"/>
        <v>0</v>
      </c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</row>
    <row r="44" spans="1:24" ht="18" customHeight="1" x14ac:dyDescent="0.25">
      <c r="A44" s="85">
        <v>7</v>
      </c>
      <c r="B44" s="89" t="s">
        <v>51</v>
      </c>
      <c r="C44" s="120"/>
      <c r="D44" s="93">
        <f>SUM(D45:D46)</f>
        <v>3160</v>
      </c>
      <c r="E44" s="154">
        <f>SUM(E45:E46)</f>
        <v>1500</v>
      </c>
      <c r="F44" s="154">
        <f>SUM(F45:F46)</f>
        <v>20.21</v>
      </c>
      <c r="G44" s="154">
        <f>SUM(G45:G46)</f>
        <v>7865</v>
      </c>
      <c r="H44" s="154">
        <f t="shared" ref="H44:X44" si="12">SUM(H45:H46)</f>
        <v>7865</v>
      </c>
      <c r="I44" s="154">
        <f>SUM(I45:I46)</f>
        <v>4000</v>
      </c>
      <c r="J44" s="154">
        <f>SUM(J45:J46)</f>
        <v>500</v>
      </c>
      <c r="K44" s="155">
        <f t="shared" si="12"/>
        <v>5898.75</v>
      </c>
      <c r="L44" s="156">
        <f>SUM(L45:L46)</f>
        <v>4003.41</v>
      </c>
      <c r="M44" s="154">
        <f t="shared" si="12"/>
        <v>0</v>
      </c>
      <c r="N44" s="154">
        <f t="shared" si="12"/>
        <v>0</v>
      </c>
      <c r="O44" s="154">
        <f t="shared" si="12"/>
        <v>0</v>
      </c>
      <c r="P44" s="154">
        <f t="shared" si="12"/>
        <v>0</v>
      </c>
      <c r="Q44" s="154">
        <f t="shared" si="12"/>
        <v>0</v>
      </c>
      <c r="R44" s="154">
        <f t="shared" si="12"/>
        <v>43.41</v>
      </c>
      <c r="S44" s="154">
        <f t="shared" si="12"/>
        <v>660</v>
      </c>
      <c r="T44" s="154">
        <f t="shared" si="12"/>
        <v>660</v>
      </c>
      <c r="U44" s="154">
        <f t="shared" si="12"/>
        <v>660</v>
      </c>
      <c r="V44" s="154">
        <f t="shared" si="12"/>
        <v>660</v>
      </c>
      <c r="W44" s="154">
        <f t="shared" si="12"/>
        <v>660</v>
      </c>
      <c r="X44" s="154">
        <f t="shared" si="12"/>
        <v>660</v>
      </c>
    </row>
    <row r="45" spans="1:24" ht="18" customHeight="1" x14ac:dyDescent="0.25">
      <c r="A45" s="122"/>
      <c r="B45" s="47">
        <v>7.1</v>
      </c>
      <c r="C45" s="42" t="s">
        <v>52</v>
      </c>
      <c r="D45" s="31">
        <v>2538</v>
      </c>
      <c r="E45" s="143">
        <v>0</v>
      </c>
      <c r="F45" s="32">
        <v>0</v>
      </c>
      <c r="G45" s="137">
        <v>0</v>
      </c>
      <c r="H45" s="138">
        <v>0</v>
      </c>
      <c r="I45" s="138">
        <v>0</v>
      </c>
      <c r="J45" s="275">
        <v>0</v>
      </c>
      <c r="K45" s="139">
        <f>+G45/12*$K$2</f>
        <v>0</v>
      </c>
      <c r="L45" s="140">
        <f t="shared" si="11"/>
        <v>0</v>
      </c>
      <c r="M45" s="141"/>
      <c r="N45" s="141"/>
      <c r="O45" s="141"/>
      <c r="P45" s="141"/>
      <c r="Q45" s="141"/>
      <c r="R45" s="142"/>
      <c r="S45" s="141"/>
      <c r="T45" s="141"/>
      <c r="U45" s="141"/>
      <c r="V45" s="141"/>
      <c r="W45" s="141"/>
      <c r="X45" s="141"/>
    </row>
    <row r="46" spans="1:24" ht="18" customHeight="1" thickBot="1" x14ac:dyDescent="0.3">
      <c r="A46" s="121"/>
      <c r="B46" s="47">
        <v>7.2</v>
      </c>
      <c r="C46" s="42" t="s">
        <v>53</v>
      </c>
      <c r="D46" s="31">
        <v>622</v>
      </c>
      <c r="E46" s="143">
        <v>1500</v>
      </c>
      <c r="F46" s="143">
        <v>20.21</v>
      </c>
      <c r="G46" s="137">
        <v>7865</v>
      </c>
      <c r="H46" s="138">
        <v>7865</v>
      </c>
      <c r="I46" s="138">
        <v>4000</v>
      </c>
      <c r="J46" s="275">
        <v>500</v>
      </c>
      <c r="K46" s="139">
        <f>+G46/12*$K$2</f>
        <v>5898.75</v>
      </c>
      <c r="L46" s="140">
        <f t="shared" si="11"/>
        <v>4003.41</v>
      </c>
      <c r="M46" s="141"/>
      <c r="N46" s="141"/>
      <c r="O46" s="141"/>
      <c r="P46" s="141"/>
      <c r="Q46" s="141"/>
      <c r="R46" s="142">
        <v>43.41</v>
      </c>
      <c r="S46" s="300">
        <v>660</v>
      </c>
      <c r="T46" s="300">
        <v>660</v>
      </c>
      <c r="U46" s="300">
        <v>660</v>
      </c>
      <c r="V46" s="300">
        <v>660</v>
      </c>
      <c r="W46" s="300">
        <v>660</v>
      </c>
      <c r="X46" s="300">
        <v>660</v>
      </c>
    </row>
    <row r="47" spans="1:24" ht="18" customHeight="1" x14ac:dyDescent="0.25">
      <c r="A47" s="85">
        <v>8</v>
      </c>
      <c r="B47" s="79" t="s">
        <v>54</v>
      </c>
      <c r="C47" s="82"/>
      <c r="D47" s="83">
        <f>SUM(D48)</f>
        <v>0</v>
      </c>
      <c r="E47" s="83">
        <f t="shared" ref="E47:K47" si="13">SUM(E48)</f>
        <v>6050</v>
      </c>
      <c r="F47" s="83">
        <f t="shared" si="13"/>
        <v>4739.2</v>
      </c>
      <c r="G47" s="83">
        <f t="shared" si="13"/>
        <v>6050</v>
      </c>
      <c r="H47" s="83">
        <f>H48+H49</f>
        <v>7050</v>
      </c>
      <c r="I47" s="83">
        <f>I48+I49</f>
        <v>3500</v>
      </c>
      <c r="J47" s="83">
        <f>J48+J49</f>
        <v>500</v>
      </c>
      <c r="K47" s="83">
        <f t="shared" si="13"/>
        <v>4537.5</v>
      </c>
      <c r="L47" s="83">
        <f>SUM(L48:L49)</f>
        <v>3504</v>
      </c>
      <c r="M47" s="83">
        <f t="shared" ref="M47:X47" si="14">SUM(M48:M49)</f>
        <v>292</v>
      </c>
      <c r="N47" s="83">
        <f t="shared" si="14"/>
        <v>292</v>
      </c>
      <c r="O47" s="83">
        <f t="shared" si="14"/>
        <v>292</v>
      </c>
      <c r="P47" s="83">
        <f t="shared" si="14"/>
        <v>292</v>
      </c>
      <c r="Q47" s="83">
        <f t="shared" si="14"/>
        <v>292</v>
      </c>
      <c r="R47" s="83">
        <f t="shared" si="14"/>
        <v>292</v>
      </c>
      <c r="S47" s="83">
        <f t="shared" si="14"/>
        <v>292</v>
      </c>
      <c r="T47" s="83">
        <f t="shared" si="14"/>
        <v>292</v>
      </c>
      <c r="U47" s="83">
        <f t="shared" si="14"/>
        <v>292</v>
      </c>
      <c r="V47" s="83">
        <f t="shared" si="14"/>
        <v>292</v>
      </c>
      <c r="W47" s="83">
        <f t="shared" si="14"/>
        <v>292</v>
      </c>
      <c r="X47" s="83">
        <f t="shared" si="14"/>
        <v>292</v>
      </c>
    </row>
    <row r="48" spans="1:24" s="244" customFormat="1" ht="18" customHeight="1" x14ac:dyDescent="0.25">
      <c r="A48" s="107"/>
      <c r="B48" s="47">
        <v>8.1</v>
      </c>
      <c r="C48" s="40" t="s">
        <v>55</v>
      </c>
      <c r="D48" s="30">
        <v>0</v>
      </c>
      <c r="E48" s="147">
        <v>6050</v>
      </c>
      <c r="F48" s="157">
        <v>4739.2</v>
      </c>
      <c r="G48" s="138">
        <v>6050</v>
      </c>
      <c r="H48" s="168">
        <v>6050</v>
      </c>
      <c r="I48" s="317">
        <v>3000</v>
      </c>
      <c r="J48" s="279">
        <v>0</v>
      </c>
      <c r="K48" s="139">
        <f>+G48/12*$K$2</f>
        <v>4537.5</v>
      </c>
      <c r="L48" s="140">
        <f t="shared" si="11"/>
        <v>3000</v>
      </c>
      <c r="M48" s="301">
        <v>250</v>
      </c>
      <c r="N48" s="301">
        <v>250</v>
      </c>
      <c r="O48" s="301">
        <v>250</v>
      </c>
      <c r="P48" s="301">
        <v>250</v>
      </c>
      <c r="Q48" s="301">
        <v>250</v>
      </c>
      <c r="R48" s="301">
        <v>250</v>
      </c>
      <c r="S48" s="301">
        <v>250</v>
      </c>
      <c r="T48" s="301">
        <v>250</v>
      </c>
      <c r="U48" s="301">
        <v>250</v>
      </c>
      <c r="V48" s="301">
        <v>250</v>
      </c>
      <c r="W48" s="301">
        <v>250</v>
      </c>
      <c r="X48" s="301">
        <v>250</v>
      </c>
    </row>
    <row r="49" spans="1:24" ht="18" customHeight="1" thickBot="1" x14ac:dyDescent="0.3">
      <c r="A49" s="169"/>
      <c r="B49" s="241">
        <v>8.1999999999999993</v>
      </c>
      <c r="C49" s="43" t="s">
        <v>64</v>
      </c>
      <c r="D49" s="21">
        <v>0</v>
      </c>
      <c r="E49" s="315">
        <v>0</v>
      </c>
      <c r="F49" s="242">
        <v>0</v>
      </c>
      <c r="G49" s="243">
        <v>0</v>
      </c>
      <c r="H49" s="243">
        <v>1000</v>
      </c>
      <c r="I49" s="318">
        <v>500</v>
      </c>
      <c r="J49" s="280">
        <v>500</v>
      </c>
      <c r="K49" s="170"/>
      <c r="L49" s="165">
        <f>SUM(M49:X49)</f>
        <v>504</v>
      </c>
      <c r="M49" s="320">
        <v>42</v>
      </c>
      <c r="N49" s="320">
        <v>42</v>
      </c>
      <c r="O49" s="320">
        <v>42</v>
      </c>
      <c r="P49" s="320">
        <v>42</v>
      </c>
      <c r="Q49" s="320">
        <v>42</v>
      </c>
      <c r="R49" s="320">
        <v>42</v>
      </c>
      <c r="S49" s="320">
        <v>42</v>
      </c>
      <c r="T49" s="320">
        <v>42</v>
      </c>
      <c r="U49" s="320">
        <v>42</v>
      </c>
      <c r="V49" s="320">
        <v>42</v>
      </c>
      <c r="W49" s="320">
        <v>42</v>
      </c>
      <c r="X49" s="320">
        <v>42</v>
      </c>
    </row>
    <row r="50" spans="1:24" ht="18" customHeight="1" x14ac:dyDescent="0.25">
      <c r="A50" s="85">
        <v>9</v>
      </c>
      <c r="B50" s="79" t="s">
        <v>60</v>
      </c>
      <c r="C50" s="82"/>
      <c r="D50" s="83">
        <f>SUM(D51)</f>
        <v>10856</v>
      </c>
      <c r="E50" s="154">
        <f t="shared" ref="E50:X50" si="15">SUM(E51)</f>
        <v>0</v>
      </c>
      <c r="F50" s="154">
        <f t="shared" si="15"/>
        <v>0</v>
      </c>
      <c r="G50" s="154">
        <f t="shared" si="15"/>
        <v>0</v>
      </c>
      <c r="H50" s="154">
        <f t="shared" si="15"/>
        <v>0</v>
      </c>
      <c r="I50" s="154">
        <f t="shared" si="15"/>
        <v>0</v>
      </c>
      <c r="J50" s="154">
        <f t="shared" si="15"/>
        <v>0</v>
      </c>
      <c r="K50" s="155">
        <f t="shared" si="15"/>
        <v>0</v>
      </c>
      <c r="L50" s="156">
        <f t="shared" si="15"/>
        <v>0</v>
      </c>
      <c r="M50" s="154">
        <f t="shared" si="15"/>
        <v>0</v>
      </c>
      <c r="N50" s="154">
        <f t="shared" si="15"/>
        <v>0</v>
      </c>
      <c r="O50" s="154">
        <f t="shared" si="15"/>
        <v>0</v>
      </c>
      <c r="P50" s="154">
        <f t="shared" si="15"/>
        <v>0</v>
      </c>
      <c r="Q50" s="154">
        <f t="shared" si="15"/>
        <v>0</v>
      </c>
      <c r="R50" s="154">
        <f t="shared" si="15"/>
        <v>0</v>
      </c>
      <c r="S50" s="154">
        <f t="shared" si="15"/>
        <v>0</v>
      </c>
      <c r="T50" s="154">
        <f t="shared" si="15"/>
        <v>0</v>
      </c>
      <c r="U50" s="154">
        <f t="shared" si="15"/>
        <v>0</v>
      </c>
      <c r="V50" s="154">
        <f t="shared" si="15"/>
        <v>0</v>
      </c>
      <c r="W50" s="154">
        <f t="shared" si="15"/>
        <v>0</v>
      </c>
      <c r="X50" s="154">
        <f t="shared" si="15"/>
        <v>0</v>
      </c>
    </row>
    <row r="51" spans="1:24" ht="18" customHeight="1" thickBot="1" x14ac:dyDescent="0.3">
      <c r="A51" s="108"/>
      <c r="B51" s="47">
        <v>9.1</v>
      </c>
      <c r="C51" s="40" t="s">
        <v>61</v>
      </c>
      <c r="D51" s="30">
        <v>10856</v>
      </c>
      <c r="E51" s="147">
        <v>0</v>
      </c>
      <c r="F51" s="157">
        <v>0</v>
      </c>
      <c r="G51" s="138">
        <v>0</v>
      </c>
      <c r="H51" s="138">
        <v>0</v>
      </c>
      <c r="I51" s="138">
        <v>0</v>
      </c>
      <c r="J51" s="275">
        <v>0</v>
      </c>
      <c r="K51" s="139">
        <f>+G51/12*$K$2</f>
        <v>0</v>
      </c>
      <c r="L51" s="140">
        <f t="shared" si="11"/>
        <v>0</v>
      </c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</row>
    <row r="52" spans="1:24" ht="29.25" customHeight="1" thickBot="1" x14ac:dyDescent="0.3">
      <c r="A52" s="24"/>
      <c r="B52" s="38"/>
      <c r="C52" s="44" t="s">
        <v>0</v>
      </c>
      <c r="D52" s="25">
        <f t="shared" ref="D52:X52" si="16">+D16+D23+D27+D33+D35+D39+D44+D47+D50</f>
        <v>186235</v>
      </c>
      <c r="E52" s="25">
        <f t="shared" si="16"/>
        <v>219005</v>
      </c>
      <c r="F52" s="25">
        <f t="shared" si="16"/>
        <v>226406.37</v>
      </c>
      <c r="G52" s="25">
        <f t="shared" si="16"/>
        <v>248992.72</v>
      </c>
      <c r="H52" s="25">
        <f t="shared" si="16"/>
        <v>258092.67</v>
      </c>
      <c r="I52" s="25">
        <f>+I16+I23+I27+I33+I35+I39+I44+I47+I50</f>
        <v>243841.67</v>
      </c>
      <c r="J52" s="25">
        <f>+J16+J23+J27+J33+J35+J39+J44+J47+J50</f>
        <v>240541.67</v>
      </c>
      <c r="K52" s="66">
        <f t="shared" si="16"/>
        <v>186744.54</v>
      </c>
      <c r="L52" s="97">
        <f t="shared" si="16"/>
        <v>217903.32999999996</v>
      </c>
      <c r="M52" s="25">
        <f t="shared" si="16"/>
        <v>16638.580000000002</v>
      </c>
      <c r="N52" s="25">
        <f t="shared" si="16"/>
        <v>15091.300000000001</v>
      </c>
      <c r="O52" s="25">
        <f t="shared" si="16"/>
        <v>16206.690000000002</v>
      </c>
      <c r="P52" s="25">
        <f t="shared" si="16"/>
        <v>21760.440000000002</v>
      </c>
      <c r="Q52" s="25">
        <f t="shared" si="16"/>
        <v>20589.61</v>
      </c>
      <c r="R52" s="25">
        <f t="shared" si="16"/>
        <v>18924.37</v>
      </c>
      <c r="S52" s="25">
        <f t="shared" si="16"/>
        <v>16758.2</v>
      </c>
      <c r="T52" s="25">
        <f t="shared" si="16"/>
        <v>15142.249999999998</v>
      </c>
      <c r="U52" s="25">
        <f t="shared" si="16"/>
        <v>23541.89</v>
      </c>
      <c r="V52" s="25">
        <f t="shared" si="16"/>
        <v>17750</v>
      </c>
      <c r="W52" s="25">
        <f t="shared" si="16"/>
        <v>17750</v>
      </c>
      <c r="X52" s="25">
        <f t="shared" si="16"/>
        <v>17750</v>
      </c>
    </row>
    <row r="53" spans="1:24" ht="20.25" customHeight="1" thickBot="1" x14ac:dyDescent="0.3">
      <c r="A53" s="3"/>
      <c r="B53" s="3"/>
      <c r="C53" s="1"/>
      <c r="D53" s="1"/>
      <c r="E53" s="8"/>
      <c r="F53" s="8"/>
      <c r="G53" s="8"/>
      <c r="H53" s="8"/>
      <c r="I53" s="8"/>
      <c r="J53" s="8"/>
      <c r="K53" s="29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spans="1:24" ht="28.5" customHeight="1" thickBot="1" x14ac:dyDescent="0.3">
      <c r="A54" s="16"/>
      <c r="B54" s="58"/>
      <c r="C54" s="45" t="s">
        <v>10</v>
      </c>
      <c r="D54" s="15">
        <f t="shared" ref="D54:X54" si="17">+D14-D52</f>
        <v>86635</v>
      </c>
      <c r="E54" s="15">
        <f t="shared" si="17"/>
        <v>-16689</v>
      </c>
      <c r="F54" s="15">
        <f t="shared" si="17"/>
        <v>-22221.109999999986</v>
      </c>
      <c r="G54" s="15">
        <f t="shared" si="17"/>
        <v>-32576.720000000001</v>
      </c>
      <c r="H54" s="15">
        <f t="shared" si="17"/>
        <v>-41676.670000000013</v>
      </c>
      <c r="I54" s="15">
        <f>+I14-I52</f>
        <v>-27425.670000000013</v>
      </c>
      <c r="J54" s="15">
        <f>+J14-J52</f>
        <v>-24125.670000000013</v>
      </c>
      <c r="K54" s="28">
        <f t="shared" si="17"/>
        <v>-24432.540000000008</v>
      </c>
      <c r="L54" s="27">
        <f t="shared" si="17"/>
        <v>-55273.329999999958</v>
      </c>
      <c r="M54" s="15">
        <f t="shared" si="17"/>
        <v>-16638.580000000002</v>
      </c>
      <c r="N54" s="15">
        <f t="shared" si="17"/>
        <v>-15091.300000000001</v>
      </c>
      <c r="O54" s="15">
        <f t="shared" si="17"/>
        <v>165609.31</v>
      </c>
      <c r="P54" s="15">
        <f t="shared" si="17"/>
        <v>-21760.440000000002</v>
      </c>
      <c r="Q54" s="15">
        <f t="shared" si="17"/>
        <v>1910.3899999999994</v>
      </c>
      <c r="R54" s="15">
        <f t="shared" si="17"/>
        <v>-18924.37</v>
      </c>
      <c r="S54" s="15">
        <f t="shared" si="17"/>
        <v>-16758.2</v>
      </c>
      <c r="T54" s="15">
        <f t="shared" si="17"/>
        <v>-15142.249999999998</v>
      </c>
      <c r="U54" s="15">
        <f t="shared" si="17"/>
        <v>-23541.89</v>
      </c>
      <c r="V54" s="15">
        <f t="shared" si="17"/>
        <v>-17750</v>
      </c>
      <c r="W54" s="15">
        <f t="shared" si="17"/>
        <v>-17750</v>
      </c>
      <c r="X54" s="15">
        <f t="shared" si="17"/>
        <v>-17750</v>
      </c>
    </row>
    <row r="55" spans="1:24" ht="18" customHeight="1" x14ac:dyDescent="0.25">
      <c r="A55" s="26"/>
      <c r="B55" s="26"/>
      <c r="C55" s="56"/>
      <c r="D55" s="56"/>
      <c r="E55" s="56"/>
      <c r="F55" s="56"/>
      <c r="G55" s="57"/>
      <c r="H55" s="57"/>
      <c r="I55" s="57"/>
      <c r="J55" s="57"/>
      <c r="K55" s="56"/>
      <c r="L55" s="56"/>
      <c r="M55" s="56"/>
      <c r="N55" s="326">
        <f>M54+N54</f>
        <v>-31729.880000000005</v>
      </c>
      <c r="O55" s="326">
        <f>N55+O54</f>
        <v>133879.43</v>
      </c>
      <c r="P55" s="326">
        <f t="shared" ref="P55:X55" si="18">O55+P54</f>
        <v>112118.98999999999</v>
      </c>
      <c r="Q55" s="326">
        <f t="shared" si="18"/>
        <v>114029.37999999999</v>
      </c>
      <c r="R55" s="326">
        <f t="shared" si="18"/>
        <v>95105.01</v>
      </c>
      <c r="S55" s="326">
        <f t="shared" si="18"/>
        <v>78346.81</v>
      </c>
      <c r="T55" s="326">
        <f t="shared" si="18"/>
        <v>63204.56</v>
      </c>
      <c r="U55" s="326">
        <f t="shared" si="18"/>
        <v>39662.67</v>
      </c>
      <c r="V55" s="326">
        <f t="shared" si="18"/>
        <v>21912.67</v>
      </c>
      <c r="W55" s="326">
        <f t="shared" si="18"/>
        <v>4162.6699999999983</v>
      </c>
      <c r="X55" s="326">
        <f t="shared" si="18"/>
        <v>-13587.330000000002</v>
      </c>
    </row>
    <row r="56" spans="1:24" ht="18" customHeight="1" x14ac:dyDescent="0.25">
      <c r="A56" s="26"/>
      <c r="B56" s="26"/>
      <c r="C56" s="56"/>
      <c r="D56" s="56"/>
      <c r="E56" s="56"/>
      <c r="F56" s="56"/>
      <c r="G56" s="57"/>
      <c r="H56" s="57"/>
      <c r="I56" s="57"/>
      <c r="J56" s="57"/>
      <c r="K56" s="56"/>
      <c r="L56" s="56"/>
      <c r="M56" s="56"/>
      <c r="N56" s="326"/>
      <c r="O56" s="326"/>
      <c r="P56" s="326"/>
      <c r="Q56" s="326"/>
      <c r="R56" s="326"/>
      <c r="S56" s="326"/>
      <c r="T56" s="326"/>
      <c r="U56" s="326"/>
      <c r="V56" s="326"/>
      <c r="W56" s="326"/>
      <c r="X56" s="326">
        <f>L54-X55</f>
        <v>-41685.999999999956</v>
      </c>
    </row>
    <row r="57" spans="1:24" ht="18" customHeight="1" x14ac:dyDescent="0.25">
      <c r="A57" s="26"/>
      <c r="B57" s="26"/>
      <c r="C57" s="56"/>
      <c r="D57" s="56"/>
      <c r="E57" s="56"/>
      <c r="F57" s="56"/>
      <c r="G57" s="57"/>
      <c r="H57" s="57"/>
      <c r="I57" s="57"/>
      <c r="J57" s="57"/>
      <c r="K57" s="56"/>
      <c r="L57" s="291"/>
      <c r="M57" s="291"/>
      <c r="N57" s="291"/>
      <c r="O57" s="291"/>
      <c r="P57" s="291"/>
      <c r="Q57" s="291"/>
      <c r="R57" s="291"/>
      <c r="S57" s="56"/>
      <c r="T57" s="56"/>
      <c r="U57" s="56"/>
      <c r="V57" s="56"/>
      <c r="W57" s="56"/>
      <c r="X57" s="56"/>
    </row>
    <row r="58" spans="1:24" ht="18" customHeight="1" x14ac:dyDescent="0.25">
      <c r="A58" s="289"/>
      <c r="B58" s="26"/>
      <c r="C58" s="56"/>
      <c r="D58" s="56"/>
      <c r="E58" s="56"/>
      <c r="F58" s="56"/>
      <c r="G58" s="57"/>
      <c r="H58" s="57"/>
      <c r="I58" s="57"/>
      <c r="J58" s="57"/>
      <c r="K58" s="56"/>
      <c r="L58" s="291"/>
      <c r="M58" s="292"/>
      <c r="N58" s="292"/>
      <c r="O58" s="292"/>
      <c r="P58" s="292"/>
      <c r="Q58" s="292"/>
      <c r="R58" s="292"/>
      <c r="S58" s="56"/>
      <c r="T58" s="56"/>
      <c r="U58" s="56"/>
      <c r="V58" s="56"/>
      <c r="W58" s="56"/>
      <c r="X58" s="56"/>
    </row>
    <row r="59" spans="1:24" ht="18" customHeight="1" x14ac:dyDescent="0.25">
      <c r="A59" s="289"/>
      <c r="B59" s="26"/>
      <c r="C59" s="56"/>
      <c r="D59" s="56"/>
      <c r="E59" s="56"/>
      <c r="F59" s="56"/>
      <c r="G59" s="57"/>
      <c r="H59" s="57"/>
      <c r="I59" s="57"/>
      <c r="J59" s="57"/>
      <c r="K59" s="56"/>
      <c r="L59" s="291"/>
      <c r="M59" s="56"/>
      <c r="N59" s="56"/>
      <c r="O59" s="56"/>
      <c r="P59" s="56"/>
      <c r="R59" s="56"/>
      <c r="S59" s="56"/>
      <c r="T59" s="56"/>
      <c r="U59" s="56"/>
      <c r="V59" s="56"/>
      <c r="W59" s="56"/>
      <c r="X59" s="56"/>
    </row>
    <row r="60" spans="1:24" ht="13.8" x14ac:dyDescent="0.25">
      <c r="A60" s="289"/>
      <c r="B60" s="26"/>
      <c r="C60" s="56"/>
      <c r="D60" s="56"/>
      <c r="E60" s="56"/>
      <c r="F60" s="56"/>
      <c r="G60" s="57"/>
      <c r="H60" s="57"/>
      <c r="I60" s="57"/>
      <c r="J60" s="57"/>
      <c r="K60" s="56"/>
      <c r="L60" s="291"/>
      <c r="M60" s="56"/>
      <c r="N60" s="56"/>
      <c r="O60" s="56"/>
      <c r="P60" s="56"/>
      <c r="R60" s="56"/>
      <c r="S60" s="56"/>
      <c r="T60" s="56"/>
      <c r="U60" s="56"/>
      <c r="V60" s="56"/>
      <c r="W60" s="56"/>
      <c r="X60" s="56"/>
    </row>
    <row r="61" spans="1:24" ht="13.8" x14ac:dyDescent="0.25">
      <c r="A61" s="26"/>
      <c r="B61" s="26"/>
      <c r="C61" s="56"/>
      <c r="D61" s="56"/>
      <c r="E61" s="56"/>
      <c r="F61" s="56"/>
      <c r="G61" s="57"/>
      <c r="H61" s="57"/>
      <c r="I61" s="57"/>
      <c r="J61" s="57"/>
      <c r="K61" s="56"/>
      <c r="L61" s="291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</row>
    <row r="62" spans="1:24" ht="13.8" x14ac:dyDescent="0.25">
      <c r="A62" s="290"/>
      <c r="B62" s="26"/>
      <c r="C62" s="56"/>
      <c r="D62" s="56"/>
      <c r="E62" s="56"/>
      <c r="F62" s="56"/>
      <c r="G62" s="57"/>
      <c r="H62" s="57"/>
      <c r="I62" s="57"/>
      <c r="J62" s="57"/>
      <c r="K62" s="56"/>
      <c r="L62" s="293"/>
      <c r="M62" s="293"/>
      <c r="N62" s="293"/>
      <c r="O62" s="293"/>
      <c r="P62" s="293"/>
      <c r="Q62" s="293"/>
      <c r="R62" s="293"/>
      <c r="S62" s="56"/>
      <c r="T62" s="56"/>
      <c r="U62" s="56"/>
      <c r="V62" s="56"/>
      <c r="W62" s="56"/>
      <c r="X62" s="56"/>
    </row>
    <row r="63" spans="1:24" ht="13.8" x14ac:dyDescent="0.25">
      <c r="A63" s="26"/>
      <c r="B63" s="26"/>
      <c r="C63" s="56"/>
      <c r="D63" s="56"/>
      <c r="E63" s="56"/>
      <c r="F63" s="56"/>
      <c r="G63" s="57"/>
      <c r="H63" s="57"/>
      <c r="I63" s="57"/>
      <c r="J63" s="57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</row>
    <row r="64" spans="1:24" ht="13.8" x14ac:dyDescent="0.25">
      <c r="A64" s="26"/>
      <c r="B64" s="26"/>
      <c r="C64" s="56"/>
      <c r="D64" s="56"/>
      <c r="E64" s="56"/>
      <c r="F64" s="56"/>
      <c r="G64" s="57"/>
      <c r="H64" s="57"/>
      <c r="I64" s="57"/>
      <c r="J64" s="57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</row>
    <row r="65" spans="1:24" ht="13.8" x14ac:dyDescent="0.25">
      <c r="A65" s="26"/>
      <c r="B65" s="26"/>
      <c r="C65" s="56"/>
      <c r="D65" s="56"/>
      <c r="E65" s="56"/>
      <c r="F65" s="56"/>
      <c r="G65" s="57"/>
      <c r="H65" s="57"/>
      <c r="I65" s="57"/>
      <c r="J65" s="57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</row>
    <row r="66" spans="1:24" x14ac:dyDescent="0.25">
      <c r="C66" s="7"/>
      <c r="D66" s="7"/>
      <c r="E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x14ac:dyDescent="0.25">
      <c r="C67" s="7"/>
      <c r="D67" s="7"/>
      <c r="E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x14ac:dyDescent="0.25">
      <c r="C68" s="7"/>
      <c r="D68" s="7"/>
      <c r="E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x14ac:dyDescent="0.25">
      <c r="C69" s="7"/>
      <c r="D69" s="7"/>
      <c r="E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x14ac:dyDescent="0.25">
      <c r="C70" s="7"/>
      <c r="D70" s="7"/>
      <c r="E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</sheetData>
  <mergeCells count="10">
    <mergeCell ref="A1:C1"/>
    <mergeCell ref="K3:L3"/>
    <mergeCell ref="A28:A30"/>
    <mergeCell ref="A17:A22"/>
    <mergeCell ref="A24:A26"/>
    <mergeCell ref="M3:X3"/>
    <mergeCell ref="I25:I26"/>
    <mergeCell ref="L25:L26"/>
    <mergeCell ref="A36:A37"/>
    <mergeCell ref="B16:C16"/>
  </mergeCells>
  <pageMargins left="0.62992125984251968" right="0.23622047244094491" top="0.15748031496062992" bottom="0.15748031496062992" header="0.31496062992125984" footer="0.31496062992125984"/>
  <pageSetup paperSize="8" scale="59" orientation="landscape" r:id="rId1"/>
  <headerFooter>
    <oddHeader>&amp;A</oddHeader>
  </headerFooter>
  <ignoredErrors>
    <ignoredError sqref="K33:L3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opLeftCell="B1" zoomScale="60" zoomScaleNormal="60" workbookViewId="0">
      <selection activeCell="F37" sqref="F37"/>
    </sheetView>
  </sheetViews>
  <sheetFormatPr defaultColWidth="9.109375" defaultRowHeight="13.2" x14ac:dyDescent="0.25"/>
  <cols>
    <col min="1" max="1" width="2.44140625" customWidth="1"/>
    <col min="2" max="2" width="31.33203125" customWidth="1"/>
    <col min="3" max="3" width="40.6640625" customWidth="1"/>
    <col min="4" max="5" width="40" customWidth="1"/>
    <col min="6" max="6" width="36.109375" customWidth="1"/>
  </cols>
  <sheetData>
    <row r="1" spans="1:6" ht="49.95" customHeight="1" x14ac:dyDescent="0.25">
      <c r="A1" s="261"/>
      <c r="B1" s="354" t="s">
        <v>91</v>
      </c>
      <c r="C1" s="354"/>
      <c r="D1" s="354"/>
      <c r="E1" s="354"/>
      <c r="F1" s="294"/>
    </row>
    <row r="2" spans="1:6" ht="23.4" thickBot="1" x14ac:dyDescent="0.45">
      <c r="A2" s="207"/>
      <c r="B2" s="245"/>
      <c r="C2" s="246"/>
      <c r="D2" s="246"/>
      <c r="E2" s="246"/>
      <c r="F2" s="246"/>
    </row>
    <row r="3" spans="1:6" ht="17.399999999999999" x14ac:dyDescent="0.25">
      <c r="A3" s="207"/>
      <c r="B3" s="355" t="s">
        <v>73</v>
      </c>
      <c r="C3" s="247"/>
      <c r="D3" s="357" t="s">
        <v>74</v>
      </c>
      <c r="E3" s="359" t="s">
        <v>90</v>
      </c>
      <c r="F3" s="359" t="s">
        <v>100</v>
      </c>
    </row>
    <row r="4" spans="1:6" ht="52.8" thickBot="1" x14ac:dyDescent="0.3">
      <c r="A4" s="207"/>
      <c r="B4" s="356"/>
      <c r="C4" s="248" t="s">
        <v>75</v>
      </c>
      <c r="D4" s="358"/>
      <c r="E4" s="360"/>
      <c r="F4" s="361"/>
    </row>
    <row r="5" spans="1:6" ht="15" x14ac:dyDescent="0.25">
      <c r="A5" s="207"/>
      <c r="B5" s="249" t="s">
        <v>76</v>
      </c>
      <c r="C5" s="250">
        <v>3928</v>
      </c>
      <c r="D5" s="250">
        <v>3928</v>
      </c>
      <c r="E5" s="295">
        <v>3928</v>
      </c>
      <c r="F5" s="297">
        <v>3928</v>
      </c>
    </row>
    <row r="6" spans="1:6" ht="15" x14ac:dyDescent="0.25">
      <c r="A6" s="207"/>
      <c r="B6" s="251" t="s">
        <v>77</v>
      </c>
      <c r="C6" s="250">
        <v>9856</v>
      </c>
      <c r="D6" s="250">
        <v>10856</v>
      </c>
      <c r="E6" s="295">
        <v>10856</v>
      </c>
      <c r="F6" s="298">
        <v>10856</v>
      </c>
    </row>
    <row r="7" spans="1:6" ht="15" x14ac:dyDescent="0.25">
      <c r="A7" s="207"/>
      <c r="B7" s="251" t="s">
        <v>78</v>
      </c>
      <c r="C7" s="250">
        <v>17974</v>
      </c>
      <c r="D7" s="250">
        <v>19974</v>
      </c>
      <c r="E7" s="295">
        <v>19974</v>
      </c>
      <c r="F7" s="298">
        <v>19974</v>
      </c>
    </row>
    <row r="8" spans="1:6" ht="15" x14ac:dyDescent="0.25">
      <c r="A8" s="207"/>
      <c r="B8" s="251" t="s">
        <v>79</v>
      </c>
      <c r="C8" s="250">
        <v>29974</v>
      </c>
      <c r="D8" s="250">
        <v>31974</v>
      </c>
      <c r="E8" s="295">
        <v>31974</v>
      </c>
      <c r="F8" s="298">
        <v>31974</v>
      </c>
    </row>
    <row r="9" spans="1:6" ht="15" x14ac:dyDescent="0.25">
      <c r="A9" s="207"/>
      <c r="B9" s="251" t="s">
        <v>80</v>
      </c>
      <c r="C9" s="250">
        <v>17974</v>
      </c>
      <c r="D9" s="250">
        <v>19974</v>
      </c>
      <c r="E9" s="295">
        <v>19974</v>
      </c>
      <c r="F9" s="299" t="s">
        <v>101</v>
      </c>
    </row>
    <row r="10" spans="1:6" ht="15" x14ac:dyDescent="0.25">
      <c r="A10" s="207"/>
      <c r="B10" s="251" t="s">
        <v>81</v>
      </c>
      <c r="C10" s="250">
        <v>29974</v>
      </c>
      <c r="D10" s="250">
        <v>31974</v>
      </c>
      <c r="E10" s="295">
        <v>31974</v>
      </c>
      <c r="F10" s="250">
        <v>31974</v>
      </c>
    </row>
    <row r="11" spans="1:6" ht="15" x14ac:dyDescent="0.25">
      <c r="A11" s="207"/>
      <c r="B11" s="251" t="s">
        <v>82</v>
      </c>
      <c r="C11" s="250">
        <v>9856</v>
      </c>
      <c r="D11" s="250">
        <v>10856</v>
      </c>
      <c r="E11" s="295">
        <v>10856</v>
      </c>
      <c r="F11" s="298">
        <v>10856</v>
      </c>
    </row>
    <row r="12" spans="1:6" ht="15" x14ac:dyDescent="0.25">
      <c r="A12" s="207"/>
      <c r="B12" s="251" t="s">
        <v>83</v>
      </c>
      <c r="C12" s="250">
        <v>9856</v>
      </c>
      <c r="D12" s="250">
        <v>10856</v>
      </c>
      <c r="E12" s="295">
        <v>10856</v>
      </c>
      <c r="F12" s="298">
        <v>10856</v>
      </c>
    </row>
    <row r="13" spans="1:6" ht="15" x14ac:dyDescent="0.25">
      <c r="A13" s="207"/>
      <c r="B13" s="251" t="s">
        <v>84</v>
      </c>
      <c r="C13" s="250">
        <v>7250</v>
      </c>
      <c r="D13" s="250">
        <v>8856</v>
      </c>
      <c r="E13" s="295">
        <v>10856</v>
      </c>
      <c r="F13" s="299" t="s">
        <v>101</v>
      </c>
    </row>
    <row r="14" spans="1:6" ht="15" x14ac:dyDescent="0.25">
      <c r="A14" s="207"/>
      <c r="B14" s="251" t="s">
        <v>85</v>
      </c>
      <c r="C14" s="250">
        <v>9856</v>
      </c>
      <c r="D14" s="250">
        <v>0</v>
      </c>
      <c r="E14" s="295">
        <v>0</v>
      </c>
      <c r="F14" s="298">
        <v>0</v>
      </c>
    </row>
    <row r="15" spans="1:6" ht="15" x14ac:dyDescent="0.25">
      <c r="A15" s="260"/>
      <c r="B15" s="252" t="s">
        <v>86</v>
      </c>
      <c r="C15" s="250">
        <v>9856</v>
      </c>
      <c r="D15" s="250">
        <v>10856</v>
      </c>
      <c r="E15" s="295">
        <v>10856</v>
      </c>
      <c r="F15" s="299" t="s">
        <v>101</v>
      </c>
    </row>
    <row r="16" spans="1:6" ht="15" x14ac:dyDescent="0.25">
      <c r="A16" s="260"/>
      <c r="B16" s="252" t="s">
        <v>87</v>
      </c>
      <c r="C16" s="250">
        <v>7856</v>
      </c>
      <c r="D16" s="250">
        <v>8856</v>
      </c>
      <c r="E16" s="295">
        <v>8856</v>
      </c>
      <c r="F16" s="298">
        <v>8856</v>
      </c>
    </row>
    <row r="17" spans="1:6" ht="15" x14ac:dyDescent="0.25">
      <c r="A17" s="260"/>
      <c r="B17" s="253" t="s">
        <v>88</v>
      </c>
      <c r="C17" s="250">
        <v>9856</v>
      </c>
      <c r="D17" s="250">
        <v>10856</v>
      </c>
      <c r="E17" s="295">
        <v>10856</v>
      </c>
      <c r="F17" s="298">
        <v>10856</v>
      </c>
    </row>
    <row r="18" spans="1:6" ht="15.6" thickBot="1" x14ac:dyDescent="0.3">
      <c r="A18" s="260"/>
      <c r="B18" s="254"/>
      <c r="C18" s="255"/>
      <c r="D18" s="255"/>
      <c r="E18" s="296"/>
      <c r="F18" s="255"/>
    </row>
    <row r="19" spans="1:6" ht="18" thickBot="1" x14ac:dyDescent="0.3">
      <c r="A19" s="207"/>
      <c r="B19" s="256" t="s">
        <v>89</v>
      </c>
      <c r="C19" s="257">
        <f>SUM(C5:C18)</f>
        <v>174066</v>
      </c>
      <c r="D19" s="258">
        <f>SUM(D5:D18)</f>
        <v>179816</v>
      </c>
      <c r="E19" s="259">
        <f>SUM(E5:E18)</f>
        <v>181816</v>
      </c>
      <c r="F19" s="259">
        <f>SUM(F5:F18)</f>
        <v>140130</v>
      </c>
    </row>
    <row r="20" spans="1:6" x14ac:dyDescent="0.25">
      <c r="A20" s="207"/>
      <c r="B20" s="260"/>
      <c r="C20" s="207"/>
      <c r="D20" s="207"/>
      <c r="E20" s="207"/>
      <c r="F20" s="207"/>
    </row>
    <row r="21" spans="1:6" x14ac:dyDescent="0.25">
      <c r="A21" s="207"/>
      <c r="B21" s="207"/>
      <c r="C21" s="260"/>
      <c r="D21" s="260"/>
      <c r="E21" s="260"/>
      <c r="F21" s="260"/>
    </row>
    <row r="22" spans="1:6" x14ac:dyDescent="0.25">
      <c r="A22" s="207"/>
      <c r="B22" s="207"/>
      <c r="C22" s="260"/>
      <c r="D22" s="260"/>
      <c r="E22" s="260"/>
      <c r="F22" s="260"/>
    </row>
    <row r="23" spans="1:6" x14ac:dyDescent="0.25">
      <c r="A23" s="207"/>
      <c r="B23" s="207"/>
      <c r="C23" s="262"/>
      <c r="D23" s="262"/>
      <c r="E23" s="262"/>
      <c r="F23" s="262"/>
    </row>
    <row r="24" spans="1:6" x14ac:dyDescent="0.25">
      <c r="A24" s="207"/>
      <c r="B24" s="207"/>
      <c r="C24" s="262"/>
      <c r="D24" s="262"/>
      <c r="E24" s="262"/>
      <c r="F24" s="262"/>
    </row>
    <row r="25" spans="1:6" ht="15" x14ac:dyDescent="0.25">
      <c r="B25" s="263"/>
      <c r="C25" s="264"/>
      <c r="D25" s="264"/>
      <c r="E25" s="264"/>
      <c r="F25" s="264"/>
    </row>
    <row r="26" spans="1:6" ht="15" x14ac:dyDescent="0.25">
      <c r="B26" s="263"/>
      <c r="C26" s="264"/>
      <c r="D26" s="264"/>
      <c r="E26" s="264"/>
      <c r="F26" s="264"/>
    </row>
    <row r="27" spans="1:6" ht="15" x14ac:dyDescent="0.25">
      <c r="B27" s="263"/>
      <c r="C27" s="265"/>
      <c r="D27" s="265"/>
      <c r="E27" s="265"/>
      <c r="F27" s="265"/>
    </row>
    <row r="28" spans="1:6" ht="15" x14ac:dyDescent="0.25">
      <c r="B28" s="263"/>
      <c r="C28" s="264"/>
      <c r="D28" s="264"/>
      <c r="E28" s="264"/>
      <c r="F28" s="264"/>
    </row>
    <row r="29" spans="1:6" ht="15" x14ac:dyDescent="0.25">
      <c r="B29" s="263"/>
      <c r="C29" s="264"/>
      <c r="D29" s="264"/>
      <c r="E29" s="264"/>
      <c r="F29" s="264"/>
    </row>
    <row r="30" spans="1:6" ht="15" x14ac:dyDescent="0.25">
      <c r="B30" s="263"/>
      <c r="C30" s="266"/>
      <c r="D30" s="266"/>
      <c r="E30" s="266"/>
      <c r="F30" s="266"/>
    </row>
    <row r="31" spans="1:6" ht="15" x14ac:dyDescent="0.25">
      <c r="B31" s="263"/>
      <c r="C31" s="264"/>
      <c r="D31" s="264"/>
      <c r="E31" s="264"/>
      <c r="F31" s="264"/>
    </row>
    <row r="32" spans="1:6" ht="15" x14ac:dyDescent="0.25">
      <c r="B32" s="263"/>
      <c r="C32" s="264"/>
      <c r="D32" s="264"/>
      <c r="E32" s="264"/>
      <c r="F32" s="264"/>
    </row>
    <row r="33" spans="2:6" ht="15" x14ac:dyDescent="0.25">
      <c r="B33" s="263"/>
      <c r="C33" s="264"/>
      <c r="D33" s="264"/>
      <c r="E33" s="264"/>
      <c r="F33" s="264"/>
    </row>
    <row r="34" spans="2:6" ht="15" x14ac:dyDescent="0.25">
      <c r="B34" s="263"/>
      <c r="C34" s="264"/>
      <c r="D34" s="264"/>
      <c r="E34" s="264"/>
      <c r="F34" s="264"/>
    </row>
    <row r="35" spans="2:6" ht="15" x14ac:dyDescent="0.25">
      <c r="B35" s="263"/>
      <c r="C35" s="264"/>
      <c r="D35" s="264"/>
      <c r="E35" s="264"/>
      <c r="F35" s="264"/>
    </row>
    <row r="36" spans="2:6" ht="15" x14ac:dyDescent="0.25">
      <c r="B36" s="263"/>
      <c r="C36" s="264"/>
      <c r="D36" s="264"/>
      <c r="E36" s="264"/>
      <c r="F36" s="264"/>
    </row>
    <row r="37" spans="2:6" ht="15" x14ac:dyDescent="0.25">
      <c r="B37" s="263"/>
      <c r="C37" s="264"/>
      <c r="D37" s="264"/>
      <c r="E37" s="264"/>
      <c r="F37" s="264"/>
    </row>
    <row r="38" spans="2:6" ht="15.6" x14ac:dyDescent="0.25">
      <c r="B38" s="263"/>
      <c r="C38" s="267"/>
      <c r="D38" s="267"/>
      <c r="E38" s="267"/>
      <c r="F38" s="267"/>
    </row>
    <row r="39" spans="2:6" x14ac:dyDescent="0.25">
      <c r="B39" s="263"/>
    </row>
    <row r="40" spans="2:6" x14ac:dyDescent="0.25">
      <c r="B40" s="263"/>
    </row>
  </sheetData>
  <mergeCells count="5">
    <mergeCell ref="B1:E1"/>
    <mergeCell ref="B3:B4"/>
    <mergeCell ref="D3:D4"/>
    <mergeCell ref="E3:E4"/>
    <mergeCell ref="F3:F4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Summary</vt:lpstr>
      <vt:lpstr>Treasury</vt:lpstr>
      <vt:lpstr>Budget</vt:lpstr>
      <vt:lpstr>Actuals per month</vt:lpstr>
      <vt:lpstr>Membership Fees</vt:lpstr>
      <vt:lpstr>'Membership Fees'!Print_Area</vt:lpstr>
      <vt:lpstr>Summary!Print_Area</vt:lpstr>
    </vt:vector>
  </TitlesOfParts>
  <Company>FEDERAUTO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Greta</dc:creator>
  <cp:lastModifiedBy>Eleonore Van Haute</cp:lastModifiedBy>
  <cp:lastPrinted>2016-10-07T11:17:01Z</cp:lastPrinted>
  <dcterms:created xsi:type="dcterms:W3CDTF">1997-09-15T08:09:01Z</dcterms:created>
  <dcterms:modified xsi:type="dcterms:W3CDTF">2016-10-07T12:13:49Z</dcterms:modified>
</cp:coreProperties>
</file>