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6.100\data\EGEA\EGEA Board Meetings\2015\2015 11 02 - Telco\Preparatory docs\"/>
    </mc:Choice>
  </mc:AlternateContent>
  <bookViews>
    <workbookView xWindow="0" yWindow="0" windowWidth="23040" windowHeight="9420"/>
  </bookViews>
  <sheets>
    <sheet name="General Admin 2014" sheetId="1" r:id="rId1"/>
  </sheets>
  <definedNames>
    <definedName name="_xlnm.Print_Area" localSheetId="0">'General Admin 2014'!$A$1:$F$54</definedName>
  </definedNames>
  <calcPr calcId="152511"/>
</workbook>
</file>

<file path=xl/calcChain.xml><?xml version="1.0" encoding="utf-8"?>
<calcChain xmlns="http://schemas.openxmlformats.org/spreadsheetml/2006/main">
  <c r="C48" i="1" l="1"/>
  <c r="E47" i="1"/>
  <c r="C47" i="1"/>
  <c r="C9" i="1" l="1"/>
  <c r="E9" i="1" s="1"/>
  <c r="B49" i="1"/>
  <c r="B51" i="1"/>
  <c r="C51" i="1"/>
  <c r="E51" i="1" s="1"/>
  <c r="C50" i="1"/>
  <c r="E50" i="1" s="1"/>
  <c r="B36" i="1"/>
  <c r="B28" i="1"/>
  <c r="C17" i="1"/>
  <c r="E17" i="1" s="1"/>
  <c r="B30" i="1" l="1"/>
  <c r="B32" i="1" s="1"/>
  <c r="B43" i="1"/>
  <c r="B44" i="1" s="1"/>
  <c r="C49" i="1"/>
  <c r="E49" i="1" s="1"/>
  <c r="B7" i="1" l="1"/>
  <c r="C46" i="1" l="1"/>
  <c r="C35" i="1"/>
  <c r="E35" i="1" s="1"/>
  <c r="E46" i="1" l="1"/>
  <c r="C34" i="1"/>
  <c r="C42" i="1"/>
  <c r="E42" i="1" s="1"/>
  <c r="B8" i="1"/>
  <c r="B13" i="1" s="1"/>
  <c r="C52" i="1" l="1"/>
  <c r="B52" i="1"/>
  <c r="E34" i="1"/>
  <c r="C36" i="1"/>
  <c r="E19" i="1"/>
  <c r="C23" i="1" l="1"/>
  <c r="E36" i="1" l="1"/>
  <c r="C41" i="1"/>
  <c r="C39" i="1"/>
  <c r="C40" i="1"/>
  <c r="E41" i="1" l="1"/>
  <c r="E39" i="1"/>
  <c r="E40" i="1"/>
  <c r="C43" i="1"/>
  <c r="E43" i="1" s="1"/>
  <c r="C7" i="1"/>
  <c r="C8" i="1"/>
  <c r="C10" i="1"/>
  <c r="E10" i="1" s="1"/>
  <c r="C12" i="1"/>
  <c r="E12" i="1" s="1"/>
  <c r="C11" i="1"/>
  <c r="C38" i="1"/>
  <c r="C22" i="1"/>
  <c r="C19" i="1"/>
  <c r="E23" i="1"/>
  <c r="E48" i="1"/>
  <c r="E52" i="1" s="1"/>
  <c r="C27" i="1"/>
  <c r="C26" i="1"/>
  <c r="C31" i="1"/>
  <c r="E31" i="1" s="1"/>
  <c r="C30" i="1"/>
  <c r="C21" i="1"/>
  <c r="C15" i="1"/>
  <c r="C25" i="1"/>
  <c r="C24" i="1"/>
  <c r="C20" i="1"/>
  <c r="C13" i="1" l="1"/>
  <c r="E30" i="1"/>
  <c r="C32" i="1"/>
  <c r="E38" i="1"/>
  <c r="E44" i="1" s="1"/>
  <c r="C44" i="1"/>
  <c r="E32" i="1"/>
  <c r="E8" i="1"/>
  <c r="E15" i="1"/>
  <c r="E11" i="1"/>
  <c r="E7" i="1"/>
  <c r="E25" i="1"/>
  <c r="E21" i="1"/>
  <c r="E27" i="1"/>
  <c r="E24" i="1"/>
  <c r="E26" i="1"/>
  <c r="E22" i="1"/>
  <c r="E20" i="1"/>
  <c r="C16" i="1"/>
  <c r="C28" i="1" s="1"/>
  <c r="C54" i="1" l="1"/>
  <c r="E13" i="1"/>
  <c r="E16" i="1"/>
  <c r="E28" i="1" s="1"/>
  <c r="F28" i="1" s="1"/>
  <c r="E54" i="1" l="1"/>
</calcChain>
</file>

<file path=xl/sharedStrings.xml><?xml version="1.0" encoding="utf-8"?>
<sst xmlns="http://schemas.openxmlformats.org/spreadsheetml/2006/main" count="64" uniqueCount="64">
  <si>
    <t>Belgian Telecom</t>
  </si>
  <si>
    <t>Francotyp</t>
  </si>
  <si>
    <t>Split EGEA</t>
  </si>
  <si>
    <t>IT Server Maintenance</t>
  </si>
  <si>
    <t>Lyreco/Deroanne</t>
  </si>
  <si>
    <t>Incl VAT</t>
  </si>
  <si>
    <t>Total Annual Cost</t>
  </si>
  <si>
    <t>Without VAT</t>
  </si>
  <si>
    <t>%</t>
  </si>
  <si>
    <t>Annual fixed charges Internet/Phone/fax</t>
  </si>
  <si>
    <t>Telephone - 515</t>
  </si>
  <si>
    <t xml:space="preserve">Total </t>
  </si>
  <si>
    <t>Amount incl VAT</t>
  </si>
  <si>
    <t>Supplément De Lage Landen for extra copies</t>
  </si>
  <si>
    <t>IT support on demand (estimated yearly usage)</t>
  </si>
  <si>
    <t>Regional Taxes on office space - 2011 - (Pas TVA)</t>
  </si>
  <si>
    <t xml:space="preserve">Cleaning </t>
  </si>
  <si>
    <t>EuropAssistance EVH</t>
  </si>
  <si>
    <t>Leasing Peugeot  (insurance incl ) - 12 mois</t>
  </si>
  <si>
    <t>Telephone - Mona</t>
  </si>
  <si>
    <t>Copy/fax machine (De Lage Landen)</t>
  </si>
  <si>
    <t>Recharges of Stamp machine (pas TVA)</t>
  </si>
  <si>
    <t>Administrative and office costs</t>
  </si>
  <si>
    <t>Collivery/solucious</t>
  </si>
  <si>
    <t>EU Issue tracker</t>
  </si>
  <si>
    <t>Precompte immobilier on office space - 2013- (Pas TVA)</t>
  </si>
  <si>
    <t>CESI</t>
  </si>
  <si>
    <t>RC Dirigeants (Marsch)</t>
  </si>
  <si>
    <t>EP contacts - Eamonn Bates</t>
  </si>
  <si>
    <t>Administrative and other office costs</t>
  </si>
  <si>
    <t>Office Rent and Charges</t>
  </si>
  <si>
    <t>Sub-total Rent &amp; Charges</t>
  </si>
  <si>
    <t>Sub-total Administrative and other office costs</t>
  </si>
  <si>
    <t>IT Services</t>
  </si>
  <si>
    <t>Sub-total IT Services</t>
  </si>
  <si>
    <t>490€ + TVA for next 2-3 years</t>
  </si>
  <si>
    <t>Reference Material and Subscriptions</t>
  </si>
  <si>
    <t>Sub-total Reference Material and Subscriptions</t>
  </si>
  <si>
    <t>Insurances</t>
  </si>
  <si>
    <t>Sub-total Insurances</t>
  </si>
  <si>
    <t>Subtotal Manpower</t>
  </si>
  <si>
    <t>Manpower - Salary and benefits</t>
  </si>
  <si>
    <t>EGEA</t>
  </si>
  <si>
    <t>Estimated costs related to employing 1 person 100%</t>
  </si>
  <si>
    <t>Yearly Office rent (no VAT)</t>
  </si>
  <si>
    <t>CRR charges (utilities…) (no VAT)</t>
  </si>
  <si>
    <t>Rental 1 Parking space - (no VAT)</t>
  </si>
  <si>
    <t>Telephone - Sylvia</t>
  </si>
  <si>
    <t>Post pickup</t>
  </si>
  <si>
    <t>Accident travail (Allianz)</t>
  </si>
  <si>
    <t>Ass. Acc. Travail : salary ceiling 40,930€ : cost 310€ / excédent  (salary difference) cost 150€ - total 460€</t>
  </si>
  <si>
    <t>50€ affiliation cost (1 time) + 130,60€ yearly managment cost + 40,20€ yearly fee per employee</t>
  </si>
  <si>
    <t>Post is almost 50/50 because membership fees / partena / insurances / taxes/ …</t>
  </si>
  <si>
    <t xml:space="preserve"> Budget 2015</t>
  </si>
  <si>
    <t>Talensia Responsabilité Civile - TBC</t>
  </si>
  <si>
    <t>Assurance incendie + matériel electronique (Win Bonus) - TBC</t>
  </si>
  <si>
    <t>Salary, benefits and payroll management</t>
  </si>
  <si>
    <t>Fuel</t>
  </si>
  <si>
    <t>Taxes on company car</t>
  </si>
  <si>
    <t>Lunch vouchers</t>
  </si>
  <si>
    <t>35€ charges per month (420€) + ~6€/day/11 months (1320)</t>
  </si>
  <si>
    <t>150€ per month</t>
  </si>
  <si>
    <t>Contingencies for extra charges</t>
  </si>
  <si>
    <t>Various payroll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</si>
</sst>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3" borderId="2" xfId="0" applyFont="1" applyFill="1" applyBorder="1"/>
    <xf numFmtId="0" fontId="1" fillId="3" borderId="3" xfId="0" applyFont="1" applyFill="1" applyBorder="1"/>
    <xf numFmtId="165" fontId="2" fillId="3" borderId="1" xfId="0" applyNumberFormat="1" applyFont="1" applyFill="1" applyBorder="1"/>
    <xf numFmtId="0" fontId="0" fillId="0" borderId="10" xfId="0" applyBorder="1"/>
    <xf numFmtId="9" fontId="0" fillId="0" borderId="0" xfId="0" applyNumberFormat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0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1" fillId="5" borderId="5" xfId="0" applyFont="1" applyFill="1" applyBorder="1"/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9" fontId="0" fillId="0" borderId="10" xfId="0" applyNumberFormat="1" applyBorder="1"/>
    <xf numFmtId="165" fontId="0" fillId="0" borderId="10" xfId="0" applyNumberFormat="1" applyBorder="1"/>
    <xf numFmtId="165" fontId="0" fillId="0" borderId="10" xfId="0" applyNumberFormat="1" applyFill="1" applyBorder="1"/>
    <xf numFmtId="0" fontId="1" fillId="0" borderId="0" xfId="0" applyFont="1" applyFill="1" applyBorder="1"/>
    <xf numFmtId="165" fontId="0" fillId="0" borderId="0" xfId="0" applyNumberFormat="1" applyFont="1" applyFill="1" applyBorder="1"/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0" fillId="0" borderId="0" xfId="0" applyFill="1"/>
    <xf numFmtId="9" fontId="0" fillId="0" borderId="10" xfId="0" applyNumberFormat="1" applyFill="1" applyBorder="1"/>
    <xf numFmtId="165" fontId="0" fillId="0" borderId="11" xfId="0" applyNumberFormat="1" applyFill="1" applyBorder="1"/>
    <xf numFmtId="0" fontId="0" fillId="0" borderId="10" xfId="0" applyFill="1" applyBorder="1" applyAlignment="1">
      <alignment horizontal="center"/>
    </xf>
    <xf numFmtId="1" fontId="1" fillId="0" borderId="0" xfId="0" applyNumberFormat="1" applyFont="1" applyBorder="1"/>
    <xf numFmtId="0" fontId="0" fillId="0" borderId="0" xfId="0" applyFill="1" applyAlignment="1">
      <alignment horizontal="center"/>
    </xf>
    <xf numFmtId="165" fontId="0" fillId="0" borderId="0" xfId="0" applyNumberFormat="1" applyFill="1"/>
    <xf numFmtId="165" fontId="1" fillId="3" borderId="3" xfId="0" applyNumberFormat="1" applyFont="1" applyFill="1" applyBorder="1"/>
    <xf numFmtId="0" fontId="0" fillId="0" borderId="0" xfId="0" quotePrefix="1"/>
    <xf numFmtId="1" fontId="0" fillId="0" borderId="0" xfId="0" applyNumberFormat="1" applyBorder="1"/>
    <xf numFmtId="0" fontId="0" fillId="0" borderId="0" xfId="0" applyFill="1" applyBorder="1" applyAlignment="1">
      <alignment wrapText="1"/>
    </xf>
    <xf numFmtId="0" fontId="1" fillId="4" borderId="2" xfId="0" applyFont="1" applyFill="1" applyBorder="1"/>
    <xf numFmtId="9" fontId="0" fillId="4" borderId="2" xfId="0" applyNumberFormat="1" applyFill="1" applyBorder="1"/>
    <xf numFmtId="165" fontId="1" fillId="4" borderId="4" xfId="0" applyNumberFormat="1" applyFont="1" applyFill="1" applyBorder="1"/>
    <xf numFmtId="0" fontId="1" fillId="0" borderId="10" xfId="0" applyFont="1" applyFill="1" applyBorder="1"/>
    <xf numFmtId="0" fontId="0" fillId="0" borderId="11" xfId="0" applyFill="1" applyBorder="1" applyAlignment="1">
      <alignment horizontal="center"/>
    </xf>
    <xf numFmtId="165" fontId="1" fillId="0" borderId="11" xfId="0" applyNumberFormat="1" applyFont="1" applyFill="1" applyBorder="1"/>
    <xf numFmtId="1" fontId="1" fillId="0" borderId="0" xfId="0" applyNumberFormat="1" applyFont="1" applyFill="1" applyBorder="1"/>
    <xf numFmtId="165" fontId="1" fillId="4" borderId="2" xfId="0" applyNumberFormat="1" applyFont="1" applyFill="1" applyBorder="1"/>
    <xf numFmtId="9" fontId="1" fillId="4" borderId="2" xfId="0" applyNumberFormat="1" applyFont="1" applyFill="1" applyBorder="1"/>
    <xf numFmtId="165" fontId="1" fillId="0" borderId="10" xfId="0" applyNumberFormat="1" applyFont="1" applyFill="1" applyBorder="1"/>
    <xf numFmtId="9" fontId="1" fillId="0" borderId="10" xfId="0" applyNumberFormat="1" applyFont="1" applyFill="1" applyBorder="1"/>
    <xf numFmtId="1" fontId="0" fillId="0" borderId="0" xfId="0" applyNumberFormat="1" applyFill="1" applyBorder="1"/>
    <xf numFmtId="0" fontId="1" fillId="0" borderId="0" xfId="0" applyFont="1" applyFill="1"/>
    <xf numFmtId="164" fontId="0" fillId="0" borderId="0" xfId="1" applyFont="1" applyBorder="1"/>
    <xf numFmtId="0" fontId="6" fillId="0" borderId="10" xfId="0" applyFont="1" applyFill="1" applyBorder="1" applyAlignment="1">
      <alignment horizontal="center"/>
    </xf>
    <xf numFmtId="9" fontId="0" fillId="0" borderId="10" xfId="0" applyNumberFormat="1" applyFont="1" applyFill="1" applyBorder="1"/>
    <xf numFmtId="165" fontId="1" fillId="0" borderId="0" xfId="0" applyNumberFormat="1" applyFont="1" applyFill="1"/>
    <xf numFmtId="165" fontId="1" fillId="4" borderId="3" xfId="0" applyNumberFormat="1" applyFont="1" applyFill="1" applyBorder="1"/>
    <xf numFmtId="0" fontId="1" fillId="0" borderId="10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workbookViewId="0">
      <pane xSplit="4" ySplit="13" topLeftCell="E41" activePane="bottomRight" state="frozen"/>
      <selection pane="topRight" activeCell="E1" sqref="E1"/>
      <selection pane="bottomLeft" activeCell="A14" sqref="A14"/>
      <selection pane="bottomRight" activeCell="E46" sqref="E46"/>
    </sheetView>
  </sheetViews>
  <sheetFormatPr defaultRowHeight="13.8"/>
  <cols>
    <col min="1" max="1" width="59.59765625" customWidth="1"/>
    <col min="2" max="3" width="13.8984375" customWidth="1"/>
    <col min="4" max="4" width="8.8984375" customWidth="1"/>
    <col min="5" max="5" width="16.3984375" customWidth="1"/>
    <col min="6" max="6" width="91.3984375" customWidth="1"/>
    <col min="7" max="7" width="11" bestFit="1" customWidth="1"/>
    <col min="8" max="8" width="17.59765625" customWidth="1"/>
    <col min="9" max="10" width="0" hidden="1" customWidth="1"/>
  </cols>
  <sheetData>
    <row r="1" spans="1:16" ht="21" customHeight="1">
      <c r="A1" s="58" t="s">
        <v>42</v>
      </c>
      <c r="B1" s="59"/>
      <c r="C1" s="59"/>
      <c r="D1" s="59"/>
      <c r="E1" s="60"/>
    </row>
    <row r="2" spans="1:16" ht="21" customHeight="1">
      <c r="A2" s="64" t="s">
        <v>43</v>
      </c>
      <c r="B2" s="65"/>
      <c r="C2" s="65"/>
      <c r="D2" s="65"/>
      <c r="E2" s="66"/>
    </row>
    <row r="3" spans="1:16" ht="20.25" customHeight="1" thickBot="1">
      <c r="A3" s="61" t="s">
        <v>53</v>
      </c>
      <c r="B3" s="62"/>
      <c r="C3" s="62"/>
      <c r="D3" s="62"/>
      <c r="E3" s="63"/>
    </row>
    <row r="4" spans="1:16" ht="22.5" customHeight="1">
      <c r="A4" s="14" t="s">
        <v>22</v>
      </c>
      <c r="B4" s="56" t="s">
        <v>6</v>
      </c>
      <c r="C4" s="57"/>
      <c r="D4" s="56" t="s">
        <v>2</v>
      </c>
      <c r="E4" s="57"/>
    </row>
    <row r="5" spans="1:16" ht="14.4" thickBot="1">
      <c r="A5" s="15"/>
      <c r="B5" s="16" t="s">
        <v>7</v>
      </c>
      <c r="C5" s="17" t="s">
        <v>5</v>
      </c>
      <c r="D5" s="16" t="s">
        <v>8</v>
      </c>
      <c r="E5" s="17" t="s">
        <v>12</v>
      </c>
    </row>
    <row r="6" spans="1:16" ht="21.75" customHeight="1">
      <c r="A6" s="55" t="s">
        <v>30</v>
      </c>
      <c r="B6" s="29"/>
      <c r="C6" s="41"/>
      <c r="D6" s="51"/>
      <c r="E6" s="41"/>
      <c r="F6" s="26"/>
    </row>
    <row r="7" spans="1:16" ht="13.5" customHeight="1">
      <c r="A7" s="12" t="s">
        <v>44</v>
      </c>
      <c r="B7" s="20">
        <f>7041.71*4</f>
        <v>28166.84</v>
      </c>
      <c r="C7" s="10">
        <f t="shared" ref="C7:C12" si="0">+B7</f>
        <v>28166.84</v>
      </c>
      <c r="D7" s="52">
        <v>0.24</v>
      </c>
      <c r="E7" s="28">
        <f t="shared" ref="E7:E12" si="1">+C7*D7</f>
        <v>6760.0415999999996</v>
      </c>
      <c r="F7" s="32"/>
      <c r="G7" s="50"/>
      <c r="H7" s="35"/>
      <c r="I7" s="1"/>
      <c r="J7" s="1"/>
      <c r="K7" s="1"/>
      <c r="L7" s="1"/>
      <c r="M7" s="1"/>
      <c r="N7" s="1"/>
    </row>
    <row r="8" spans="1:16">
      <c r="A8" s="7" t="s">
        <v>45</v>
      </c>
      <c r="B8" s="20">
        <f>3200*4</f>
        <v>12800</v>
      </c>
      <c r="C8" s="10">
        <f t="shared" si="0"/>
        <v>12800</v>
      </c>
      <c r="D8" s="18">
        <v>0.24</v>
      </c>
      <c r="E8" s="28">
        <f t="shared" si="1"/>
        <v>3072</v>
      </c>
      <c r="F8" s="26"/>
      <c r="G8" s="8"/>
      <c r="H8" s="35"/>
      <c r="I8" s="1"/>
      <c r="J8" s="1"/>
      <c r="K8" s="1"/>
      <c r="L8" s="1"/>
      <c r="M8" s="1"/>
      <c r="N8" s="1"/>
    </row>
    <row r="9" spans="1:16">
      <c r="A9" s="12" t="s">
        <v>62</v>
      </c>
      <c r="B9" s="20">
        <v>1000</v>
      </c>
      <c r="C9" s="10">
        <f t="shared" si="0"/>
        <v>1000</v>
      </c>
      <c r="D9" s="27">
        <v>0.15</v>
      </c>
      <c r="E9" s="28">
        <f t="shared" si="1"/>
        <v>150</v>
      </c>
      <c r="F9" s="19"/>
      <c r="G9" s="11"/>
      <c r="H9" s="26"/>
      <c r="I9" s="8"/>
      <c r="J9" s="35"/>
      <c r="K9" s="1"/>
      <c r="L9" s="1"/>
      <c r="M9" s="1"/>
      <c r="N9" s="1"/>
      <c r="O9" s="1"/>
      <c r="P9" s="1"/>
    </row>
    <row r="10" spans="1:16">
      <c r="A10" s="12" t="s">
        <v>25</v>
      </c>
      <c r="B10" s="20">
        <v>3965.44</v>
      </c>
      <c r="C10" s="10">
        <f t="shared" si="0"/>
        <v>3965.44</v>
      </c>
      <c r="D10" s="18">
        <v>0.24</v>
      </c>
      <c r="E10" s="10">
        <f t="shared" si="1"/>
        <v>951.7056</v>
      </c>
      <c r="F10" s="49"/>
      <c r="G10" s="8"/>
      <c r="H10" s="35"/>
      <c r="I10" s="1"/>
      <c r="J10" s="1"/>
      <c r="K10" s="1"/>
      <c r="L10" s="1"/>
      <c r="M10" s="1"/>
      <c r="N10" s="1"/>
    </row>
    <row r="11" spans="1:16">
      <c r="A11" s="12" t="s">
        <v>15</v>
      </c>
      <c r="B11" s="20">
        <v>1835.91</v>
      </c>
      <c r="C11" s="10">
        <f t="shared" si="0"/>
        <v>1835.91</v>
      </c>
      <c r="D11" s="18">
        <v>0.24</v>
      </c>
      <c r="E11" s="10">
        <f t="shared" si="1"/>
        <v>440.61840000000001</v>
      </c>
      <c r="F11" s="53"/>
      <c r="G11" s="8"/>
      <c r="H11" s="35"/>
      <c r="I11" s="1"/>
      <c r="J11" s="1"/>
      <c r="K11" s="1"/>
      <c r="L11" s="1"/>
      <c r="M11" s="1"/>
      <c r="N11" s="1"/>
    </row>
    <row r="12" spans="1:16" ht="14.4" thickBot="1">
      <c r="A12" s="12" t="s">
        <v>46</v>
      </c>
      <c r="B12" s="20">
        <v>1250</v>
      </c>
      <c r="C12" s="10">
        <f t="shared" si="0"/>
        <v>1250</v>
      </c>
      <c r="D12" s="27">
        <v>1</v>
      </c>
      <c r="E12" s="10">
        <f t="shared" si="1"/>
        <v>1250</v>
      </c>
      <c r="F12" s="26"/>
      <c r="G12" s="8"/>
      <c r="H12" s="35"/>
      <c r="I12" s="1"/>
      <c r="J12" s="1"/>
      <c r="K12" s="1"/>
      <c r="L12" s="1"/>
      <c r="M12" s="1"/>
      <c r="N12" s="1"/>
    </row>
    <row r="13" spans="1:16" ht="14.4" thickBot="1">
      <c r="A13" s="37" t="s">
        <v>31</v>
      </c>
      <c r="B13" s="44">
        <f>SUM(B6:B12)</f>
        <v>49018.19</v>
      </c>
      <c r="C13" s="54">
        <f>SUM(C6:C12)</f>
        <v>49018.19</v>
      </c>
      <c r="D13" s="38"/>
      <c r="E13" s="39">
        <f>SUM(E6:E12)</f>
        <v>12624.365599999999</v>
      </c>
      <c r="F13" s="26"/>
      <c r="G13" s="8"/>
      <c r="H13" s="30"/>
      <c r="I13" s="1"/>
      <c r="J13" s="1"/>
      <c r="K13" s="1"/>
      <c r="L13" s="1"/>
      <c r="M13" s="1"/>
      <c r="N13" s="1"/>
    </row>
    <row r="14" spans="1:16" s="26" customFormat="1" ht="21.75" customHeight="1">
      <c r="A14" s="55" t="s">
        <v>29</v>
      </c>
      <c r="B14" s="20"/>
      <c r="C14" s="28"/>
      <c r="D14" s="27"/>
      <c r="E14" s="42"/>
      <c r="G14" s="25"/>
      <c r="H14" s="43"/>
      <c r="I14" s="2"/>
      <c r="J14" s="2"/>
      <c r="K14" s="2"/>
      <c r="L14" s="2"/>
      <c r="M14" s="2"/>
      <c r="N14" s="2"/>
    </row>
    <row r="15" spans="1:16">
      <c r="A15" s="7" t="s">
        <v>16</v>
      </c>
      <c r="B15" s="20">
        <v>1600</v>
      </c>
      <c r="C15" s="10">
        <f>+B15*1.21</f>
        <v>1936</v>
      </c>
      <c r="D15" s="18">
        <v>0.24</v>
      </c>
      <c r="E15" s="28">
        <f>+C15*D15</f>
        <v>464.64</v>
      </c>
      <c r="F15" s="32"/>
      <c r="G15" s="8"/>
      <c r="H15" s="1"/>
      <c r="I15" s="11"/>
      <c r="J15" s="9"/>
      <c r="K15" s="8"/>
      <c r="L15" s="1"/>
      <c r="M15" s="1"/>
      <c r="N15" s="1"/>
    </row>
    <row r="16" spans="1:16">
      <c r="A16" s="7" t="s">
        <v>10</v>
      </c>
      <c r="B16" s="20">
        <v>700</v>
      </c>
      <c r="C16" s="10">
        <f t="shared" ref="C16:C25" si="2">+B16*1.21</f>
        <v>847</v>
      </c>
      <c r="D16" s="27">
        <v>1</v>
      </c>
      <c r="E16" s="28">
        <f t="shared" ref="E16:E25" si="3">+C16*D16</f>
        <v>847</v>
      </c>
      <c r="F16" s="26"/>
      <c r="G16" s="8"/>
      <c r="H16" s="1"/>
      <c r="I16" s="11"/>
      <c r="J16" s="9"/>
      <c r="K16" s="25"/>
      <c r="L16" s="1"/>
      <c r="M16" s="1"/>
      <c r="N16" s="1"/>
    </row>
    <row r="17" spans="1:14">
      <c r="A17" s="7" t="s">
        <v>19</v>
      </c>
      <c r="B17" s="20">
        <v>627.53</v>
      </c>
      <c r="C17" s="10">
        <f t="shared" si="2"/>
        <v>759.31129999999996</v>
      </c>
      <c r="D17" s="27">
        <v>0.05</v>
      </c>
      <c r="E17" s="28">
        <f t="shared" si="3"/>
        <v>37.965564999999998</v>
      </c>
      <c r="F17" s="49"/>
      <c r="G17" s="8"/>
      <c r="H17" s="1"/>
      <c r="I17" s="11"/>
      <c r="J17" s="9"/>
      <c r="K17" s="25"/>
      <c r="L17" s="1"/>
      <c r="M17" s="1"/>
      <c r="N17" s="1"/>
    </row>
    <row r="18" spans="1:14">
      <c r="A18" s="7" t="s">
        <v>47</v>
      </c>
      <c r="B18" s="20">
        <v>0</v>
      </c>
      <c r="C18" s="10">
        <v>0</v>
      </c>
      <c r="D18" s="27">
        <v>0</v>
      </c>
      <c r="E18" s="28">
        <v>0</v>
      </c>
      <c r="F18" s="26"/>
      <c r="G18" s="8"/>
      <c r="H18" s="1"/>
      <c r="I18" s="11"/>
      <c r="J18" s="9"/>
      <c r="K18" s="25"/>
      <c r="L18" s="1"/>
      <c r="M18" s="1"/>
      <c r="N18" s="1"/>
    </row>
    <row r="19" spans="1:14">
      <c r="A19" s="7" t="s">
        <v>9</v>
      </c>
      <c r="B19" s="20">
        <v>2450</v>
      </c>
      <c r="C19" s="10">
        <f t="shared" si="2"/>
        <v>2964.5</v>
      </c>
      <c r="D19" s="18">
        <v>0.24</v>
      </c>
      <c r="E19" s="28">
        <f>+B19*1.21*D19</f>
        <v>711.48</v>
      </c>
      <c r="F19" s="32"/>
      <c r="G19" s="8"/>
      <c r="H19" s="1"/>
      <c r="I19" s="9"/>
      <c r="J19" s="9"/>
      <c r="K19" s="8"/>
      <c r="L19" s="1"/>
      <c r="M19" s="1"/>
      <c r="N19" s="1"/>
    </row>
    <row r="20" spans="1:14">
      <c r="A20" s="7" t="s">
        <v>0</v>
      </c>
      <c r="B20" s="20">
        <v>260</v>
      </c>
      <c r="C20" s="10">
        <f t="shared" si="2"/>
        <v>314.59999999999997</v>
      </c>
      <c r="D20" s="18">
        <v>0.24</v>
      </c>
      <c r="E20" s="28">
        <f t="shared" si="3"/>
        <v>75.503999999999991</v>
      </c>
      <c r="F20" s="26"/>
      <c r="G20" s="8"/>
      <c r="H20" s="1"/>
      <c r="I20" s="11"/>
      <c r="J20" s="9"/>
      <c r="K20" s="8"/>
      <c r="L20" s="1"/>
      <c r="M20" s="1"/>
      <c r="N20" s="1"/>
    </row>
    <row r="21" spans="1:14" ht="15.75" customHeight="1">
      <c r="A21" s="13" t="s">
        <v>20</v>
      </c>
      <c r="B21" s="20">
        <v>2400</v>
      </c>
      <c r="C21" s="10">
        <f t="shared" si="2"/>
        <v>2904</v>
      </c>
      <c r="D21" s="27">
        <v>0.3</v>
      </c>
      <c r="E21" s="28">
        <f t="shared" si="3"/>
        <v>871.19999999999993</v>
      </c>
      <c r="F21" s="26"/>
      <c r="G21" s="8"/>
      <c r="H21" s="36"/>
      <c r="I21" s="11"/>
      <c r="J21" s="9"/>
      <c r="K21" s="8"/>
      <c r="L21" s="1"/>
      <c r="M21" s="1"/>
      <c r="N21" s="1"/>
    </row>
    <row r="22" spans="1:14">
      <c r="A22" s="12" t="s">
        <v>13</v>
      </c>
      <c r="B22" s="20">
        <v>300</v>
      </c>
      <c r="C22" s="10">
        <f t="shared" si="2"/>
        <v>363</v>
      </c>
      <c r="D22" s="27">
        <v>0.3</v>
      </c>
      <c r="E22" s="28">
        <f t="shared" si="3"/>
        <v>108.89999999999999</v>
      </c>
      <c r="F22" s="26"/>
      <c r="G22" s="8"/>
      <c r="H22" s="1"/>
      <c r="I22" s="11"/>
      <c r="J22" s="9"/>
      <c r="K22" s="8"/>
      <c r="L22" s="1"/>
      <c r="M22" s="1"/>
      <c r="N22" s="1"/>
    </row>
    <row r="23" spans="1:14">
      <c r="A23" s="7" t="s">
        <v>21</v>
      </c>
      <c r="B23" s="20">
        <v>300</v>
      </c>
      <c r="C23" s="10">
        <f>+B23</f>
        <v>300</v>
      </c>
      <c r="D23" s="27">
        <v>0.4</v>
      </c>
      <c r="E23" s="28">
        <f t="shared" si="3"/>
        <v>120</v>
      </c>
      <c r="F23" s="26" t="s">
        <v>52</v>
      </c>
      <c r="G23" s="8"/>
      <c r="H23" s="1"/>
      <c r="I23" s="11"/>
      <c r="J23" s="9"/>
      <c r="K23" s="8"/>
      <c r="L23" s="1"/>
      <c r="M23" s="1"/>
      <c r="N23" s="1"/>
    </row>
    <row r="24" spans="1:14">
      <c r="A24" s="7" t="s">
        <v>48</v>
      </c>
      <c r="B24" s="20">
        <v>245</v>
      </c>
      <c r="C24" s="10">
        <f t="shared" si="2"/>
        <v>296.45</v>
      </c>
      <c r="D24" s="27">
        <v>0.4</v>
      </c>
      <c r="E24" s="28">
        <f t="shared" si="3"/>
        <v>118.58</v>
      </c>
      <c r="F24" s="26"/>
      <c r="G24" s="8"/>
      <c r="H24" s="1"/>
      <c r="I24" s="11"/>
      <c r="J24" s="9"/>
      <c r="K24" s="8"/>
      <c r="L24" s="1"/>
      <c r="M24" s="1"/>
      <c r="N24" s="1"/>
    </row>
    <row r="25" spans="1:14">
      <c r="A25" s="7" t="s">
        <v>1</v>
      </c>
      <c r="B25" s="20">
        <v>360</v>
      </c>
      <c r="C25" s="10">
        <f t="shared" si="2"/>
        <v>435.59999999999997</v>
      </c>
      <c r="D25" s="27">
        <v>0.4</v>
      </c>
      <c r="E25" s="28">
        <f t="shared" si="3"/>
        <v>174.24</v>
      </c>
      <c r="F25" s="26"/>
      <c r="G25" s="8"/>
      <c r="H25" s="2"/>
      <c r="I25" s="11"/>
      <c r="J25" s="9"/>
      <c r="K25" s="8"/>
      <c r="L25" s="1"/>
      <c r="M25" s="1"/>
      <c r="N25" s="1"/>
    </row>
    <row r="26" spans="1:14">
      <c r="A26" s="12" t="s">
        <v>23</v>
      </c>
      <c r="B26" s="20">
        <v>750</v>
      </c>
      <c r="C26" s="10">
        <f>+B26*1.21</f>
        <v>907.5</v>
      </c>
      <c r="D26" s="18">
        <v>0.24</v>
      </c>
      <c r="E26" s="28">
        <f>+C26*D26</f>
        <v>217.79999999999998</v>
      </c>
      <c r="F26" s="26"/>
      <c r="G26" s="8"/>
      <c r="H26" s="2"/>
      <c r="I26" s="11"/>
      <c r="J26" s="9"/>
      <c r="K26" s="8"/>
      <c r="L26" s="1"/>
      <c r="M26" s="1"/>
      <c r="N26" s="1"/>
    </row>
    <row r="27" spans="1:14" ht="14.4" thickBot="1">
      <c r="A27" s="12" t="s">
        <v>4</v>
      </c>
      <c r="B27" s="20">
        <v>800</v>
      </c>
      <c r="C27" s="10">
        <f>+B27*1.21</f>
        <v>968</v>
      </c>
      <c r="D27" s="18">
        <v>0.24</v>
      </c>
      <c r="E27" s="28">
        <f>+C27*D27</f>
        <v>232.32</v>
      </c>
      <c r="F27" s="26"/>
      <c r="G27" s="8"/>
      <c r="H27" s="2"/>
      <c r="I27" s="11"/>
      <c r="J27" s="9"/>
      <c r="K27" s="8"/>
      <c r="L27" s="1"/>
      <c r="M27" s="1"/>
      <c r="N27" s="1"/>
    </row>
    <row r="28" spans="1:14" ht="14.4" thickBot="1">
      <c r="A28" s="37" t="s">
        <v>32</v>
      </c>
      <c r="B28" s="44">
        <f>SUM(B14:B27)</f>
        <v>10792.529999999999</v>
      </c>
      <c r="C28" s="54">
        <f>SUM(C14:C27)</f>
        <v>12995.961300000001</v>
      </c>
      <c r="D28" s="38"/>
      <c r="E28" s="39">
        <f>SUM(E14:E27)</f>
        <v>3979.6295649999997</v>
      </c>
      <c r="F28" s="32">
        <f>+E28+E32+E36+E44</f>
        <v>10364.863964999999</v>
      </c>
      <c r="G28" s="8"/>
      <c r="H28" s="2"/>
      <c r="I28" s="11"/>
      <c r="J28" s="9"/>
      <c r="K28" s="8"/>
      <c r="L28" s="1"/>
      <c r="M28" s="1"/>
      <c r="N28" s="1"/>
    </row>
    <row r="29" spans="1:14" s="26" customFormat="1" ht="21" customHeight="1">
      <c r="A29" s="55" t="s">
        <v>33</v>
      </c>
      <c r="B29" s="20"/>
      <c r="C29" s="28"/>
      <c r="D29" s="27"/>
      <c r="E29" s="28"/>
      <c r="G29" s="25"/>
      <c r="H29" s="2"/>
      <c r="I29" s="11"/>
      <c r="J29" s="11"/>
      <c r="K29" s="25"/>
      <c r="L29" s="2"/>
      <c r="M29" s="2"/>
      <c r="N29" s="2"/>
    </row>
    <row r="30" spans="1:14">
      <c r="A30" s="12" t="s">
        <v>3</v>
      </c>
      <c r="B30" s="20">
        <f>208*12</f>
        <v>2496</v>
      </c>
      <c r="C30" s="10">
        <f>+B30*1.21</f>
        <v>3020.16</v>
      </c>
      <c r="D30" s="18">
        <v>0.24</v>
      </c>
      <c r="E30" s="28">
        <f>+C30*D30</f>
        <v>724.83839999999998</v>
      </c>
      <c r="F30" s="31"/>
      <c r="G30" s="8"/>
      <c r="H30" s="1"/>
      <c r="I30" s="1"/>
      <c r="J30" s="1"/>
      <c r="K30" s="1"/>
      <c r="L30" s="1"/>
      <c r="M30" s="1"/>
      <c r="N30" s="1"/>
    </row>
    <row r="31" spans="1:14" ht="14.4" thickBot="1">
      <c r="A31" s="12" t="s">
        <v>14</v>
      </c>
      <c r="B31" s="20">
        <v>4500</v>
      </c>
      <c r="C31" s="10">
        <f>+B31*1.21</f>
        <v>5445</v>
      </c>
      <c r="D31" s="18">
        <v>0.24</v>
      </c>
      <c r="E31" s="28">
        <f>+C31*D31</f>
        <v>1306.8</v>
      </c>
      <c r="F31" s="32"/>
      <c r="G31" s="8"/>
      <c r="H31" s="1"/>
      <c r="I31" s="1"/>
      <c r="J31" s="1"/>
      <c r="K31" s="1"/>
      <c r="L31" s="1"/>
      <c r="M31" s="1"/>
      <c r="N31" s="1"/>
    </row>
    <row r="32" spans="1:14" ht="14.4" thickBot="1">
      <c r="A32" s="37" t="s">
        <v>34</v>
      </c>
      <c r="B32" s="44">
        <f>SUM(B29:B31)</f>
        <v>6996</v>
      </c>
      <c r="C32" s="54">
        <f>SUM(C29:C31)</f>
        <v>8465.16</v>
      </c>
      <c r="D32" s="45"/>
      <c r="E32" s="39">
        <f>SUM(E29:E31)</f>
        <v>2031.6383999999998</v>
      </c>
      <c r="F32" s="3"/>
      <c r="G32" s="8"/>
      <c r="H32" s="35"/>
      <c r="I32" s="1"/>
      <c r="J32" s="1"/>
      <c r="K32" s="1"/>
      <c r="L32" s="1"/>
      <c r="M32" s="1"/>
      <c r="N32" s="1"/>
    </row>
    <row r="33" spans="1:14" s="26" customFormat="1">
      <c r="A33" s="40" t="s">
        <v>36</v>
      </c>
      <c r="B33" s="46"/>
      <c r="C33" s="42"/>
      <c r="D33" s="47"/>
      <c r="E33" s="42"/>
      <c r="G33" s="25"/>
      <c r="H33" s="48"/>
      <c r="I33" s="2"/>
      <c r="J33" s="2"/>
      <c r="K33" s="2"/>
      <c r="L33" s="2"/>
      <c r="M33" s="2"/>
      <c r="N33" s="2"/>
    </row>
    <row r="34" spans="1:14">
      <c r="A34" s="12" t="s">
        <v>24</v>
      </c>
      <c r="B34" s="20">
        <v>6300</v>
      </c>
      <c r="C34" s="10">
        <f t="shared" ref="C34" si="4">+B34*1.21</f>
        <v>7623</v>
      </c>
      <c r="D34" s="27">
        <v>0.3</v>
      </c>
      <c r="E34" s="28">
        <f t="shared" ref="E34" si="5">+C34*D34</f>
        <v>2286.9</v>
      </c>
      <c r="G34" s="8"/>
      <c r="H34" s="35"/>
      <c r="I34" s="1"/>
      <c r="J34" s="1"/>
      <c r="K34" s="1"/>
      <c r="L34" s="1"/>
      <c r="M34" s="1"/>
      <c r="N34" s="1"/>
    </row>
    <row r="35" spans="1:14" ht="14.4" thickBot="1">
      <c r="A35" s="12" t="s">
        <v>28</v>
      </c>
      <c r="B35" s="20">
        <v>740</v>
      </c>
      <c r="C35" s="28">
        <f>+B35*1.21</f>
        <v>895.4</v>
      </c>
      <c r="D35" s="27">
        <v>0.24</v>
      </c>
      <c r="E35" s="28">
        <f>+C35*D35</f>
        <v>214.89599999999999</v>
      </c>
      <c r="F35" t="s">
        <v>35</v>
      </c>
      <c r="G35" s="8"/>
      <c r="H35" s="35"/>
      <c r="I35" s="1"/>
      <c r="J35" s="1"/>
      <c r="K35" s="1"/>
      <c r="L35" s="1"/>
      <c r="M35" s="1"/>
      <c r="N35" s="1"/>
    </row>
    <row r="36" spans="1:14" ht="14.4" thickBot="1">
      <c r="A36" s="37" t="s">
        <v>37</v>
      </c>
      <c r="B36" s="44">
        <f>SUM(B33:B35)</f>
        <v>7040</v>
      </c>
      <c r="C36" s="54">
        <f>SUM(C33:C35)</f>
        <v>8518.4</v>
      </c>
      <c r="D36" s="38"/>
      <c r="E36" s="39">
        <f>SUM(E33:E35)</f>
        <v>2501.7960000000003</v>
      </c>
      <c r="G36" s="8"/>
      <c r="H36" s="1"/>
      <c r="I36" s="1"/>
      <c r="J36" s="1"/>
      <c r="K36" s="1"/>
      <c r="L36" s="1"/>
      <c r="M36" s="1"/>
      <c r="N36" s="1"/>
    </row>
    <row r="37" spans="1:14" s="26" customFormat="1">
      <c r="A37" s="40" t="s">
        <v>38</v>
      </c>
      <c r="B37" s="20"/>
      <c r="C37" s="28"/>
      <c r="D37" s="27"/>
      <c r="E37" s="42"/>
      <c r="G37" s="25"/>
      <c r="H37" s="2"/>
      <c r="I37" s="2"/>
      <c r="J37" s="2"/>
      <c r="K37" s="2"/>
      <c r="L37" s="2"/>
      <c r="M37" s="2"/>
      <c r="N37" s="2"/>
    </row>
    <row r="38" spans="1:14">
      <c r="A38" s="12" t="s">
        <v>54</v>
      </c>
      <c r="B38" s="20">
        <v>250</v>
      </c>
      <c r="C38" s="28">
        <f t="shared" ref="C38:C43" si="6">+B38</f>
        <v>250</v>
      </c>
      <c r="D38" s="27">
        <v>1</v>
      </c>
      <c r="E38" s="28">
        <f t="shared" ref="E38:E51" si="7">+C38*D38</f>
        <v>250</v>
      </c>
      <c r="G38" s="8"/>
      <c r="H38" s="1"/>
      <c r="I38" s="1"/>
      <c r="J38" s="1"/>
      <c r="K38" s="1"/>
      <c r="L38" s="1"/>
      <c r="M38" s="1"/>
      <c r="N38" s="1"/>
    </row>
    <row r="39" spans="1:14">
      <c r="A39" s="12" t="s">
        <v>49</v>
      </c>
      <c r="B39" s="20">
        <v>460</v>
      </c>
      <c r="C39" s="28">
        <f>+B39</f>
        <v>460</v>
      </c>
      <c r="D39" s="27">
        <v>1</v>
      </c>
      <c r="E39" s="28">
        <f>+C39*D39</f>
        <v>460</v>
      </c>
      <c r="F39" t="s">
        <v>50</v>
      </c>
      <c r="G39" s="8"/>
      <c r="H39" s="1"/>
      <c r="I39" s="1"/>
      <c r="J39" s="1"/>
      <c r="K39" s="1"/>
      <c r="L39" s="1"/>
      <c r="M39" s="1"/>
      <c r="N39" s="1"/>
    </row>
    <row r="40" spans="1:14">
      <c r="A40" s="12" t="s">
        <v>55</v>
      </c>
      <c r="B40" s="20">
        <v>200</v>
      </c>
      <c r="C40" s="28">
        <f t="shared" si="6"/>
        <v>200</v>
      </c>
      <c r="D40" s="27">
        <v>1</v>
      </c>
      <c r="E40" s="28">
        <f t="shared" si="7"/>
        <v>200</v>
      </c>
      <c r="G40" s="8"/>
      <c r="H40" s="1"/>
      <c r="I40" s="1"/>
      <c r="J40" s="1"/>
      <c r="K40" s="1"/>
      <c r="L40" s="1"/>
      <c r="M40" s="1"/>
      <c r="N40" s="1"/>
    </row>
    <row r="41" spans="1:14">
      <c r="A41" s="12" t="s">
        <v>17</v>
      </c>
      <c r="B41" s="20">
        <v>86</v>
      </c>
      <c r="C41" s="28">
        <f t="shared" si="6"/>
        <v>86</v>
      </c>
      <c r="D41" s="27">
        <v>1</v>
      </c>
      <c r="E41" s="28">
        <f t="shared" si="7"/>
        <v>86</v>
      </c>
      <c r="G41" s="8"/>
      <c r="H41" s="1"/>
      <c r="I41" s="1"/>
      <c r="J41" s="1"/>
      <c r="K41" s="1"/>
      <c r="L41" s="1"/>
      <c r="M41" s="1"/>
      <c r="N41" s="1"/>
    </row>
    <row r="42" spans="1:14">
      <c r="A42" s="12" t="s">
        <v>27</v>
      </c>
      <c r="B42" s="20">
        <v>635</v>
      </c>
      <c r="C42" s="28">
        <f t="shared" si="6"/>
        <v>635</v>
      </c>
      <c r="D42" s="27">
        <v>1</v>
      </c>
      <c r="E42" s="28">
        <f t="shared" si="7"/>
        <v>635</v>
      </c>
      <c r="G42" s="8"/>
      <c r="H42" s="1"/>
      <c r="I42" s="1"/>
      <c r="J42" s="1"/>
      <c r="K42" s="1"/>
      <c r="L42" s="1"/>
      <c r="M42" s="1"/>
      <c r="N42" s="1"/>
    </row>
    <row r="43" spans="1:14" ht="14.4" thickBot="1">
      <c r="A43" s="12" t="s">
        <v>26</v>
      </c>
      <c r="B43" s="20">
        <f>50+130.6+40.2</f>
        <v>220.8</v>
      </c>
      <c r="C43" s="10">
        <f t="shared" si="6"/>
        <v>220.8</v>
      </c>
      <c r="D43" s="18">
        <v>1</v>
      </c>
      <c r="E43" s="10">
        <f t="shared" si="7"/>
        <v>220.8</v>
      </c>
      <c r="F43" t="s">
        <v>51</v>
      </c>
      <c r="G43" s="8"/>
      <c r="H43" s="1"/>
      <c r="I43" s="1"/>
      <c r="J43" s="1"/>
      <c r="K43" s="1"/>
      <c r="L43" s="1"/>
      <c r="M43" s="1"/>
      <c r="N43" s="1"/>
    </row>
    <row r="44" spans="1:14" ht="14.4" thickBot="1">
      <c r="A44" s="37" t="s">
        <v>39</v>
      </c>
      <c r="B44" s="44">
        <f>SUM(B37:B43)</f>
        <v>1851.8</v>
      </c>
      <c r="C44" s="39">
        <f>SUM(C37:C43)</f>
        <v>1851.8</v>
      </c>
      <c r="D44" s="38"/>
      <c r="E44" s="39">
        <f>SUM(E37:E43)</f>
        <v>1851.8</v>
      </c>
      <c r="G44" s="8"/>
      <c r="H44" s="1"/>
      <c r="I44" s="1"/>
      <c r="J44" s="1"/>
      <c r="K44" s="1"/>
      <c r="L44" s="1"/>
      <c r="M44" s="1"/>
      <c r="N44" s="1"/>
    </row>
    <row r="45" spans="1:14" s="26" customFormat="1" ht="15" customHeight="1">
      <c r="A45" s="40" t="s">
        <v>41</v>
      </c>
      <c r="B45" s="20"/>
      <c r="C45" s="28"/>
      <c r="D45" s="27"/>
      <c r="E45" s="42"/>
      <c r="G45" s="25"/>
      <c r="H45" s="2"/>
      <c r="I45" s="2"/>
      <c r="J45" s="2"/>
      <c r="K45" s="2"/>
      <c r="L45" s="2"/>
      <c r="M45" s="2"/>
      <c r="N45" s="2"/>
    </row>
    <row r="46" spans="1:14">
      <c r="A46" s="12" t="s">
        <v>56</v>
      </c>
      <c r="B46" s="20">
        <v>81000</v>
      </c>
      <c r="C46" s="10">
        <f>+B46</f>
        <v>81000</v>
      </c>
      <c r="D46" s="27">
        <v>1</v>
      </c>
      <c r="E46" s="10">
        <f>+C46*D46</f>
        <v>81000</v>
      </c>
      <c r="G46" s="8"/>
      <c r="H46" s="1"/>
      <c r="I46" s="1"/>
      <c r="J46" s="1"/>
      <c r="K46" s="1"/>
      <c r="L46" s="1"/>
      <c r="M46" s="1"/>
      <c r="N46" s="1"/>
    </row>
    <row r="47" spans="1:14">
      <c r="A47" s="12" t="s">
        <v>63</v>
      </c>
      <c r="B47" s="20">
        <v>250</v>
      </c>
      <c r="C47" s="10">
        <f>+B47</f>
        <v>250</v>
      </c>
      <c r="D47" s="27">
        <v>1</v>
      </c>
      <c r="E47" s="10">
        <f>+C47*D47</f>
        <v>250</v>
      </c>
      <c r="G47" s="8"/>
      <c r="H47" s="1"/>
      <c r="I47" s="1"/>
      <c r="J47" s="1"/>
      <c r="K47" s="1"/>
      <c r="L47" s="1"/>
      <c r="M47" s="1"/>
      <c r="N47" s="1"/>
    </row>
    <row r="48" spans="1:14">
      <c r="A48" s="12" t="s">
        <v>18</v>
      </c>
      <c r="B48" s="20">
        <v>4788</v>
      </c>
      <c r="C48" s="10">
        <f>+B48*1.21</f>
        <v>5793.48</v>
      </c>
      <c r="D48" s="27">
        <v>1</v>
      </c>
      <c r="E48" s="10">
        <f t="shared" si="7"/>
        <v>5793.48</v>
      </c>
      <c r="G48" s="8"/>
      <c r="H48" s="1"/>
      <c r="I48" s="1"/>
      <c r="J48" s="1"/>
      <c r="K48" s="1"/>
      <c r="L48" s="1"/>
      <c r="M48" s="1"/>
      <c r="N48" s="1"/>
    </row>
    <row r="49" spans="1:14">
      <c r="A49" s="12" t="s">
        <v>57</v>
      </c>
      <c r="B49" s="20">
        <f>150*12</f>
        <v>1800</v>
      </c>
      <c r="C49" s="10">
        <f>+B49</f>
        <v>1800</v>
      </c>
      <c r="D49" s="27">
        <v>1</v>
      </c>
      <c r="E49" s="10">
        <f t="shared" si="7"/>
        <v>1800</v>
      </c>
      <c r="F49" t="s">
        <v>61</v>
      </c>
      <c r="G49" s="8"/>
      <c r="H49" s="1"/>
      <c r="I49" s="1"/>
      <c r="J49" s="1"/>
      <c r="K49" s="1"/>
      <c r="L49" s="1"/>
      <c r="M49" s="1"/>
      <c r="N49" s="1"/>
    </row>
    <row r="50" spans="1:14">
      <c r="A50" s="12" t="s">
        <v>58</v>
      </c>
      <c r="B50" s="20">
        <v>70</v>
      </c>
      <c r="C50" s="10">
        <f>+B50</f>
        <v>70</v>
      </c>
      <c r="D50" s="27">
        <v>1</v>
      </c>
      <c r="E50" s="10">
        <f t="shared" si="7"/>
        <v>70</v>
      </c>
      <c r="F50" s="34"/>
      <c r="G50" s="8"/>
      <c r="H50" s="1"/>
      <c r="I50" s="1"/>
      <c r="J50" s="1"/>
      <c r="K50" s="1"/>
      <c r="L50" s="1"/>
      <c r="M50" s="1"/>
      <c r="N50" s="1"/>
    </row>
    <row r="51" spans="1:14" ht="14.4" thickBot="1">
      <c r="A51" s="12" t="s">
        <v>59</v>
      </c>
      <c r="B51" s="20">
        <f>420+1320</f>
        <v>1740</v>
      </c>
      <c r="C51" s="10">
        <f>+B51</f>
        <v>1740</v>
      </c>
      <c r="D51" s="27">
        <v>1</v>
      </c>
      <c r="E51" s="10">
        <f t="shared" si="7"/>
        <v>1740</v>
      </c>
      <c r="F51" s="34" t="s">
        <v>60</v>
      </c>
      <c r="G51" s="8"/>
      <c r="H51" s="1"/>
      <c r="I51" s="1"/>
      <c r="J51" s="1"/>
      <c r="K51" s="1"/>
      <c r="L51" s="1"/>
      <c r="M51" s="1"/>
      <c r="N51" s="1"/>
    </row>
    <row r="52" spans="1:14" ht="14.4" thickBot="1">
      <c r="A52" s="37" t="s">
        <v>40</v>
      </c>
      <c r="B52" s="44">
        <f>SUM(B45:B51)</f>
        <v>89648</v>
      </c>
      <c r="C52" s="39">
        <f>SUM(C45:C51)</f>
        <v>90653.48</v>
      </c>
      <c r="D52" s="45"/>
      <c r="E52" s="39">
        <f>SUM(E45:E51)</f>
        <v>90653.48</v>
      </c>
      <c r="G52" s="8"/>
      <c r="H52" s="1"/>
      <c r="I52" s="1"/>
      <c r="J52" s="1"/>
      <c r="K52" s="1"/>
      <c r="L52" s="1"/>
      <c r="M52" s="1"/>
      <c r="N52" s="1"/>
    </row>
    <row r="53" spans="1:14" ht="14.4" thickBot="1">
      <c r="A53" s="2"/>
      <c r="B53" s="9"/>
      <c r="C53" s="9"/>
      <c r="D53" s="8"/>
      <c r="E53" s="9"/>
      <c r="G53" s="1"/>
      <c r="H53" s="1"/>
      <c r="I53" s="1"/>
      <c r="J53" s="1"/>
      <c r="K53" s="1"/>
      <c r="L53" s="1"/>
      <c r="M53" s="1"/>
      <c r="N53" s="1"/>
    </row>
    <row r="54" spans="1:14" ht="16.2" thickBot="1">
      <c r="A54" s="4" t="s">
        <v>11</v>
      </c>
      <c r="B54" s="5"/>
      <c r="C54" s="33">
        <f>+C13+C28+C32+C36+C44+C52</f>
        <v>171502.99129999999</v>
      </c>
      <c r="D54" s="5"/>
      <c r="E54" s="6">
        <f>+E13+E28+E32+E36+E44+E52</f>
        <v>113642.709565</v>
      </c>
      <c r="F54" s="3"/>
      <c r="G54" s="1"/>
      <c r="H54" s="1"/>
      <c r="I54" s="1"/>
      <c r="J54" s="1"/>
      <c r="K54" s="1"/>
      <c r="L54" s="1"/>
      <c r="M54" s="1"/>
      <c r="N54" s="1"/>
    </row>
    <row r="55" spans="1:14" ht="15.6">
      <c r="A55" s="21"/>
      <c r="B55" s="21"/>
      <c r="C55" s="22"/>
      <c r="D55" s="21"/>
      <c r="E55" s="23"/>
      <c r="G55" s="1"/>
      <c r="H55" s="1"/>
      <c r="I55" s="1"/>
      <c r="J55" s="1"/>
      <c r="K55" s="1"/>
      <c r="L55" s="1"/>
      <c r="M55" s="1"/>
      <c r="N55" s="1"/>
    </row>
    <row r="56" spans="1:14" ht="15.6">
      <c r="A56" s="21"/>
      <c r="B56" s="21"/>
      <c r="C56" s="22"/>
      <c r="D56" s="21"/>
      <c r="E56" s="24"/>
      <c r="G56" s="1"/>
      <c r="H56" s="1"/>
      <c r="I56" s="1"/>
      <c r="J56" s="1"/>
      <c r="K56" s="1"/>
      <c r="L56" s="1"/>
      <c r="M56" s="1"/>
      <c r="N56" s="1"/>
    </row>
    <row r="57" spans="1:14" ht="15.6">
      <c r="A57" s="21"/>
      <c r="B57" s="21"/>
      <c r="C57" s="22"/>
      <c r="D57" s="21"/>
      <c r="E57" s="24"/>
      <c r="G57" s="1"/>
      <c r="H57" s="1"/>
      <c r="I57" s="1"/>
      <c r="J57" s="1"/>
      <c r="K57" s="1"/>
      <c r="L57" s="1"/>
      <c r="M57" s="1"/>
      <c r="N57" s="1"/>
    </row>
    <row r="58" spans="1:14" ht="15.6">
      <c r="A58" s="21"/>
      <c r="B58" s="21"/>
      <c r="C58" s="22"/>
      <c r="D58" s="21"/>
      <c r="E58" s="23"/>
      <c r="G58" s="1"/>
      <c r="H58" s="1"/>
      <c r="I58" s="1"/>
      <c r="J58" s="1"/>
      <c r="K58" s="1"/>
      <c r="L58" s="1"/>
      <c r="M58" s="1"/>
      <c r="N58" s="1"/>
    </row>
  </sheetData>
  <mergeCells count="5">
    <mergeCell ref="B4:C4"/>
    <mergeCell ref="D4:E4"/>
    <mergeCell ref="A1:E1"/>
    <mergeCell ref="A3:E3"/>
    <mergeCell ref="A2:E2"/>
  </mergeCells>
  <pageMargins left="0.35433070866141736" right="0.31496062992125984" top="0.47" bottom="0.38" header="0.31496062992125984" footer="0.31496062992125984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Admin 2014</vt:lpstr>
      <vt:lpstr>'General Admin 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Eleonore Van Haute</cp:lastModifiedBy>
  <cp:lastPrinted>2015-02-10T09:42:51Z</cp:lastPrinted>
  <dcterms:created xsi:type="dcterms:W3CDTF">2013-02-25T09:40:29Z</dcterms:created>
  <dcterms:modified xsi:type="dcterms:W3CDTF">2015-11-02T09:20:52Z</dcterms:modified>
</cp:coreProperties>
</file>